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120" yWindow="105" windowWidth="15120" windowHeight="8025" activeTab="2"/>
  </bookViews>
  <sheets>
    <sheet name="образец" sheetId="4" r:id="rId1"/>
    <sheet name="ут.смета на 2017" sheetId="11" r:id="rId2"/>
    <sheet name="исп. см за 2017-на правление" sheetId="5" r:id="rId3"/>
  </sheets>
  <definedNames>
    <definedName name="_xlnm.Print_Titles" localSheetId="2">'исп. см за 2017-на правление'!$4:$4</definedName>
  </definedNames>
  <calcPr calcId="124519"/>
</workbook>
</file>

<file path=xl/calcChain.xml><?xml version="1.0" encoding="utf-8"?>
<calcChain xmlns="http://schemas.openxmlformats.org/spreadsheetml/2006/main">
  <c r="T99" i="5"/>
  <c r="F106" i="11"/>
  <c r="H110"/>
  <c r="H109"/>
  <c r="H108"/>
  <c r="H107"/>
  <c r="N106"/>
  <c r="K106"/>
  <c r="H106"/>
  <c r="N105"/>
  <c r="K105"/>
  <c r="H105"/>
  <c r="N104"/>
  <c r="K104"/>
  <c r="H104"/>
  <c r="N103"/>
  <c r="K103"/>
  <c r="H103"/>
  <c r="N102"/>
  <c r="K102"/>
  <c r="H102"/>
  <c r="N101"/>
  <c r="K101"/>
  <c r="H101"/>
  <c r="K94"/>
  <c r="H94"/>
  <c r="H93"/>
  <c r="H92"/>
  <c r="H90"/>
  <c r="H89"/>
  <c r="H88"/>
  <c r="K87"/>
  <c r="H87"/>
  <c r="K86"/>
  <c r="H86"/>
  <c r="K85"/>
  <c r="H85"/>
  <c r="K84"/>
  <c r="H84"/>
  <c r="N83"/>
  <c r="K83"/>
  <c r="H83"/>
  <c r="N82"/>
  <c r="K82"/>
  <c r="H82"/>
  <c r="N81"/>
  <c r="K81"/>
  <c r="H81"/>
  <c r="N80"/>
  <c r="H80"/>
  <c r="N79"/>
  <c r="H79"/>
  <c r="N78"/>
  <c r="H78"/>
  <c r="H77"/>
  <c r="O76"/>
  <c r="L76"/>
  <c r="I76"/>
  <c r="F76"/>
  <c r="H76" s="1"/>
  <c r="N75"/>
  <c r="H75"/>
  <c r="N74"/>
  <c r="H74"/>
  <c r="N73"/>
  <c r="H73"/>
  <c r="N72"/>
  <c r="H72"/>
  <c r="N71"/>
  <c r="H71"/>
  <c r="N70"/>
  <c r="H70"/>
  <c r="N69"/>
  <c r="H69"/>
  <c r="N68"/>
  <c r="H68"/>
  <c r="N67"/>
  <c r="H67"/>
  <c r="N66"/>
  <c r="H66"/>
  <c r="N65"/>
  <c r="H65"/>
  <c r="H64"/>
  <c r="H63"/>
  <c r="H62"/>
  <c r="O61"/>
  <c r="L61"/>
  <c r="I61"/>
  <c r="H61"/>
  <c r="K60"/>
  <c r="H60"/>
  <c r="K59"/>
  <c r="H59"/>
  <c r="K58"/>
  <c r="H58"/>
  <c r="K57"/>
  <c r="F57"/>
  <c r="H57" s="1"/>
  <c r="N56"/>
  <c r="H56"/>
  <c r="K55"/>
  <c r="H55"/>
  <c r="K54"/>
  <c r="H54"/>
  <c r="K53"/>
  <c r="H53"/>
  <c r="K52"/>
  <c r="H52"/>
  <c r="K51"/>
  <c r="H51"/>
  <c r="K50"/>
  <c r="H50"/>
  <c r="K49"/>
  <c r="H49"/>
  <c r="K48"/>
  <c r="H48"/>
  <c r="H47"/>
  <c r="K45"/>
  <c r="H45"/>
  <c r="K44"/>
  <c r="H44"/>
  <c r="K43"/>
  <c r="H43"/>
  <c r="K42"/>
  <c r="H42"/>
  <c r="K41"/>
  <c r="H41"/>
  <c r="O40"/>
  <c r="L40"/>
  <c r="L36" s="1"/>
  <c r="N36" s="1"/>
  <c r="K40"/>
  <c r="F40"/>
  <c r="H40" s="1"/>
  <c r="H39"/>
  <c r="K38"/>
  <c r="H38"/>
  <c r="K37"/>
  <c r="H37"/>
  <c r="E36"/>
  <c r="E95" s="1"/>
  <c r="D36"/>
  <c r="D95" s="1"/>
  <c r="D100" s="1"/>
  <c r="C36"/>
  <c r="C95" s="1"/>
  <c r="C100" s="1"/>
  <c r="H34"/>
  <c r="H33"/>
  <c r="O32"/>
  <c r="L32"/>
  <c r="I32"/>
  <c r="H32"/>
  <c r="F32"/>
  <c r="D24"/>
  <c r="C24"/>
  <c r="H22"/>
  <c r="N21"/>
  <c r="H21"/>
  <c r="K20"/>
  <c r="H20"/>
  <c r="K19"/>
  <c r="H19"/>
  <c r="O18"/>
  <c r="L18"/>
  <c r="I18"/>
  <c r="F18"/>
  <c r="H18" s="1"/>
  <c r="O17"/>
  <c r="L17"/>
  <c r="I17"/>
  <c r="I24" s="1"/>
  <c r="F17"/>
  <c r="E17"/>
  <c r="N16"/>
  <c r="K14"/>
  <c r="H14"/>
  <c r="F34" i="5"/>
  <c r="F51"/>
  <c r="H41"/>
  <c r="H45"/>
  <c r="H48"/>
  <c r="H49"/>
  <c r="H32"/>
  <c r="H33"/>
  <c r="Q41"/>
  <c r="L25" i="11" l="1"/>
  <c r="L95" s="1"/>
  <c r="N95" s="1"/>
  <c r="I36"/>
  <c r="K36" s="1"/>
  <c r="H17"/>
  <c r="L24"/>
  <c r="N18"/>
  <c r="F36"/>
  <c r="F25" s="1"/>
  <c r="O36"/>
  <c r="H36"/>
  <c r="N25"/>
  <c r="E100"/>
  <c r="E24"/>
  <c r="L100"/>
  <c r="N100" s="1"/>
  <c r="K17"/>
  <c r="N24"/>
  <c r="O24"/>
  <c r="N17"/>
  <c r="K18"/>
  <c r="F24"/>
  <c r="I25" l="1"/>
  <c r="F95"/>
  <c r="H95" s="1"/>
  <c r="F100"/>
  <c r="H100" s="1"/>
  <c r="H25"/>
  <c r="O25"/>
  <c r="K24"/>
  <c r="H24"/>
  <c r="I100" l="1"/>
  <c r="I95"/>
  <c r="K95" s="1"/>
  <c r="K25"/>
  <c r="O95"/>
  <c r="O100"/>
  <c r="J34" i="5" l="1"/>
  <c r="O34"/>
  <c r="J12"/>
  <c r="G12"/>
  <c r="J55"/>
  <c r="J51"/>
  <c r="T51" s="1"/>
  <c r="Q65"/>
  <c r="Q66"/>
  <c r="Q67"/>
  <c r="Q68"/>
  <c r="Q69"/>
  <c r="N65"/>
  <c r="N66"/>
  <c r="N67"/>
  <c r="N68"/>
  <c r="N69"/>
  <c r="H65"/>
  <c r="H66"/>
  <c r="H67"/>
  <c r="H68"/>
  <c r="H69"/>
  <c r="G70"/>
  <c r="I70"/>
  <c r="J70"/>
  <c r="L70"/>
  <c r="M70"/>
  <c r="O70"/>
  <c r="P70"/>
  <c r="R70"/>
  <c r="F70"/>
  <c r="G55"/>
  <c r="H55" s="1"/>
  <c r="I55"/>
  <c r="L55"/>
  <c r="M55"/>
  <c r="O55"/>
  <c r="P55"/>
  <c r="R55"/>
  <c r="Q56"/>
  <c r="Q57"/>
  <c r="Q58"/>
  <c r="Q59"/>
  <c r="Q60"/>
  <c r="Q61"/>
  <c r="Q62"/>
  <c r="Q63"/>
  <c r="Q71"/>
  <c r="Q72"/>
  <c r="Q73"/>
  <c r="Q79"/>
  <c r="Q80"/>
  <c r="Q81"/>
  <c r="Q82"/>
  <c r="Q83"/>
  <c r="Q84"/>
  <c r="Q86"/>
  <c r="Q87"/>
  <c r="N59"/>
  <c r="N60"/>
  <c r="N61"/>
  <c r="N62"/>
  <c r="N63"/>
  <c r="N64"/>
  <c r="N72"/>
  <c r="N73"/>
  <c r="N74"/>
  <c r="N75"/>
  <c r="N76"/>
  <c r="N77"/>
  <c r="K52"/>
  <c r="K53"/>
  <c r="K75"/>
  <c r="K76"/>
  <c r="K77"/>
  <c r="K78"/>
  <c r="K79"/>
  <c r="K80"/>
  <c r="K81"/>
  <c r="K88"/>
  <c r="H52"/>
  <c r="H53"/>
  <c r="H56"/>
  <c r="H57"/>
  <c r="H58"/>
  <c r="H59"/>
  <c r="H60"/>
  <c r="H61"/>
  <c r="H62"/>
  <c r="H63"/>
  <c r="H64"/>
  <c r="H71"/>
  <c r="H72"/>
  <c r="H73"/>
  <c r="H74"/>
  <c r="H75"/>
  <c r="H76"/>
  <c r="H77"/>
  <c r="H78"/>
  <c r="H79"/>
  <c r="H80"/>
  <c r="H81"/>
  <c r="H82"/>
  <c r="H83"/>
  <c r="H84"/>
  <c r="H86"/>
  <c r="H87"/>
  <c r="H50"/>
  <c r="H51"/>
  <c r="R51"/>
  <c r="R34"/>
  <c r="G34"/>
  <c r="H34" s="1"/>
  <c r="L34"/>
  <c r="M34"/>
  <c r="P34"/>
  <c r="G26"/>
  <c r="H26"/>
  <c r="I26"/>
  <c r="J26"/>
  <c r="L26"/>
  <c r="M26"/>
  <c r="O26"/>
  <c r="P26"/>
  <c r="F26"/>
  <c r="S20"/>
  <c r="T20"/>
  <c r="S21"/>
  <c r="T21"/>
  <c r="S22"/>
  <c r="T22"/>
  <c r="S23"/>
  <c r="T23"/>
  <c r="S24"/>
  <c r="T24"/>
  <c r="S25"/>
  <c r="T25"/>
  <c r="S27"/>
  <c r="T27"/>
  <c r="S28"/>
  <c r="T28"/>
  <c r="S29"/>
  <c r="T29"/>
  <c r="S31"/>
  <c r="T31"/>
  <c r="S32"/>
  <c r="T32"/>
  <c r="S33"/>
  <c r="T33"/>
  <c r="S35"/>
  <c r="T35"/>
  <c r="S36"/>
  <c r="T36"/>
  <c r="S37"/>
  <c r="T37"/>
  <c r="S38"/>
  <c r="T38"/>
  <c r="S39"/>
  <c r="T39"/>
  <c r="S40"/>
  <c r="T40"/>
  <c r="T41"/>
  <c r="S42"/>
  <c r="T42"/>
  <c r="S43"/>
  <c r="T43"/>
  <c r="S44"/>
  <c r="T44"/>
  <c r="S45"/>
  <c r="T45"/>
  <c r="S46"/>
  <c r="T46"/>
  <c r="S47"/>
  <c r="T47"/>
  <c r="S48"/>
  <c r="T48"/>
  <c r="S49"/>
  <c r="T49"/>
  <c r="S50"/>
  <c r="T50"/>
  <c r="S52"/>
  <c r="T52"/>
  <c r="S53"/>
  <c r="T53"/>
  <c r="S54"/>
  <c r="T54"/>
  <c r="S55"/>
  <c r="S56"/>
  <c r="T56"/>
  <c r="S57"/>
  <c r="T57"/>
  <c r="S58"/>
  <c r="T58"/>
  <c r="S59"/>
  <c r="T59"/>
  <c r="S60"/>
  <c r="T60"/>
  <c r="S61"/>
  <c r="T61"/>
  <c r="S62"/>
  <c r="T62"/>
  <c r="S63"/>
  <c r="T63"/>
  <c r="S64"/>
  <c r="T64"/>
  <c r="S65"/>
  <c r="T65"/>
  <c r="S66"/>
  <c r="T66"/>
  <c r="S67"/>
  <c r="T67"/>
  <c r="S68"/>
  <c r="T68"/>
  <c r="S69"/>
  <c r="T69"/>
  <c r="S71"/>
  <c r="T71"/>
  <c r="S72"/>
  <c r="T72"/>
  <c r="S73"/>
  <c r="T73"/>
  <c r="S74"/>
  <c r="T74"/>
  <c r="S75"/>
  <c r="T75"/>
  <c r="S76"/>
  <c r="T76"/>
  <c r="S77"/>
  <c r="T77"/>
  <c r="S78"/>
  <c r="T78"/>
  <c r="S79"/>
  <c r="T79"/>
  <c r="S80"/>
  <c r="T80"/>
  <c r="S81"/>
  <c r="T81"/>
  <c r="S82"/>
  <c r="T82"/>
  <c r="S83"/>
  <c r="T83"/>
  <c r="S84"/>
  <c r="T84"/>
  <c r="S85"/>
  <c r="T85"/>
  <c r="S86"/>
  <c r="T86"/>
  <c r="S87"/>
  <c r="T87"/>
  <c r="S88"/>
  <c r="T88"/>
  <c r="S90"/>
  <c r="T90"/>
  <c r="S91"/>
  <c r="T91"/>
  <c r="S92"/>
  <c r="T92"/>
  <c r="S93"/>
  <c r="T93"/>
  <c r="S95"/>
  <c r="T95"/>
  <c r="S96"/>
  <c r="T96"/>
  <c r="S97"/>
  <c r="T97"/>
  <c r="S98"/>
  <c r="T98"/>
  <c r="S101"/>
  <c r="T101"/>
  <c r="Q16"/>
  <c r="Q21"/>
  <c r="Q22"/>
  <c r="Q23"/>
  <c r="Q24"/>
  <c r="Q25"/>
  <c r="Q31"/>
  <c r="Q32"/>
  <c r="Q33"/>
  <c r="Q102"/>
  <c r="Q103"/>
  <c r="Q104"/>
  <c r="Q105"/>
  <c r="Q106"/>
  <c r="N10"/>
  <c r="N15"/>
  <c r="N50"/>
  <c r="S13"/>
  <c r="T13"/>
  <c r="S14"/>
  <c r="T14"/>
  <c r="S15"/>
  <c r="T15"/>
  <c r="S16"/>
  <c r="T16"/>
  <c r="S17"/>
  <c r="T17"/>
  <c r="R18"/>
  <c r="K13"/>
  <c r="K14"/>
  <c r="K31"/>
  <c r="K32"/>
  <c r="K45"/>
  <c r="K48"/>
  <c r="K49"/>
  <c r="K8"/>
  <c r="H13"/>
  <c r="H14"/>
  <c r="H15"/>
  <c r="H16"/>
  <c r="I12"/>
  <c r="L12"/>
  <c r="M12"/>
  <c r="O12"/>
  <c r="P12"/>
  <c r="F12"/>
  <c r="T7"/>
  <c r="T8"/>
  <c r="T9"/>
  <c r="T10"/>
  <c r="S8"/>
  <c r="S9"/>
  <c r="S10"/>
  <c r="S7"/>
  <c r="P11"/>
  <c r="O11"/>
  <c r="M11"/>
  <c r="L11"/>
  <c r="J11"/>
  <c r="I11"/>
  <c r="G11"/>
  <c r="F11"/>
  <c r="G31"/>
  <c r="H8"/>
  <c r="H27"/>
  <c r="H28"/>
  <c r="H88"/>
  <c r="H102"/>
  <c r="H103"/>
  <c r="H104"/>
  <c r="H105"/>
  <c r="H106"/>
  <c r="S11" l="1"/>
  <c r="G30"/>
  <c r="G19" s="1"/>
  <c r="G89" s="1"/>
  <c r="P30"/>
  <c r="T70"/>
  <c r="S26"/>
  <c r="M30"/>
  <c r="M19" s="1"/>
  <c r="Q34"/>
  <c r="T55"/>
  <c r="H31"/>
  <c r="H70"/>
  <c r="P19"/>
  <c r="P94" s="1"/>
  <c r="S34"/>
  <c r="S51"/>
  <c r="J30"/>
  <c r="Q55"/>
  <c r="T34"/>
  <c r="H12"/>
  <c r="O30"/>
  <c r="O19" s="1"/>
  <c r="O89" s="1"/>
  <c r="L30"/>
  <c r="L19" s="1"/>
  <c r="L89" s="1"/>
  <c r="I30"/>
  <c r="I19" s="1"/>
  <c r="I89" s="1"/>
  <c r="P18"/>
  <c r="T26"/>
  <c r="K34"/>
  <c r="R30"/>
  <c r="R19" s="1"/>
  <c r="R94" s="1"/>
  <c r="K51"/>
  <c r="N12"/>
  <c r="S12"/>
  <c r="J18"/>
  <c r="K11"/>
  <c r="T11"/>
  <c r="N11"/>
  <c r="G18"/>
  <c r="F18"/>
  <c r="K12"/>
  <c r="L18"/>
  <c r="I18"/>
  <c r="Q70"/>
  <c r="M18"/>
  <c r="S70"/>
  <c r="F30"/>
  <c r="F19" s="1"/>
  <c r="O18"/>
  <c r="T12"/>
  <c r="Q12"/>
  <c r="N19" l="1"/>
  <c r="F94"/>
  <c r="G94"/>
  <c r="N30"/>
  <c r="H19"/>
  <c r="T30"/>
  <c r="P89"/>
  <c r="Q19"/>
  <c r="L94"/>
  <c r="N18"/>
  <c r="S18"/>
  <c r="S30"/>
  <c r="Q89"/>
  <c r="S89"/>
  <c r="K18"/>
  <c r="J19"/>
  <c r="R89"/>
  <c r="K30"/>
  <c r="O94"/>
  <c r="Q94" s="1"/>
  <c r="I94"/>
  <c r="S19"/>
  <c r="Q30"/>
  <c r="H94"/>
  <c r="T18"/>
  <c r="H18"/>
  <c r="M89"/>
  <c r="N89" s="1"/>
  <c r="M94"/>
  <c r="N94" s="1"/>
  <c r="Q18"/>
  <c r="J89" l="1"/>
  <c r="K89" s="1"/>
  <c r="K19"/>
  <c r="T19"/>
  <c r="J94"/>
  <c r="T94" l="1"/>
  <c r="H11" l="1"/>
  <c r="D30" l="1"/>
  <c r="D89" s="1"/>
  <c r="E30"/>
  <c r="E89" s="1"/>
  <c r="C30"/>
  <c r="C89" s="1"/>
  <c r="E11"/>
  <c r="H30" l="1"/>
  <c r="E94"/>
  <c r="D94"/>
  <c r="C94"/>
  <c r="T89" l="1"/>
  <c r="E18"/>
  <c r="F89" l="1"/>
  <c r="H89" s="1"/>
  <c r="D18"/>
  <c r="C18"/>
  <c r="D26" i="4"/>
  <c r="D28"/>
  <c r="D32"/>
  <c r="C32"/>
  <c r="C50" s="1"/>
  <c r="E32"/>
  <c r="E50" s="1"/>
  <c r="F50"/>
  <c r="H17"/>
  <c r="H55" s="1"/>
  <c r="H24"/>
  <c r="H50"/>
  <c r="F17"/>
  <c r="F24"/>
  <c r="E60"/>
  <c r="D60" s="1"/>
  <c r="D52"/>
  <c r="I45"/>
  <c r="I50" s="1"/>
  <c r="I24"/>
  <c r="G50"/>
  <c r="C64"/>
  <c r="E56"/>
  <c r="I56"/>
  <c r="D20"/>
  <c r="D21"/>
  <c r="D22"/>
  <c r="D23"/>
  <c r="D19"/>
  <c r="D24"/>
  <c r="J24" s="1"/>
  <c r="C24"/>
  <c r="G24"/>
  <c r="G17"/>
  <c r="E24"/>
  <c r="D16"/>
  <c r="D15"/>
  <c r="D13"/>
  <c r="D14"/>
  <c r="C13"/>
  <c r="C17" s="1"/>
  <c r="E17"/>
  <c r="C56"/>
  <c r="E64"/>
  <c r="S94" i="5" l="1"/>
  <c r="H63" i="4"/>
  <c r="D55"/>
  <c r="F53"/>
  <c r="F61" s="1"/>
  <c r="D50"/>
  <c r="J50" s="1"/>
  <c r="F56"/>
  <c r="G54"/>
  <c r="G56" s="1"/>
  <c r="D17"/>
  <c r="G62"/>
  <c r="D54"/>
  <c r="H64"/>
  <c r="D63"/>
  <c r="J17"/>
  <c r="I59"/>
  <c r="I64" s="1"/>
  <c r="H56"/>
  <c r="D53"/>
  <c r="F64" l="1"/>
  <c r="D61"/>
  <c r="D56"/>
  <c r="D62"/>
  <c r="G64"/>
  <c r="D64"/>
</calcChain>
</file>

<file path=xl/comments1.xml><?xml version="1.0" encoding="utf-8"?>
<comments xmlns="http://schemas.openxmlformats.org/spreadsheetml/2006/main">
  <authors>
    <author>Автор</author>
  </authors>
  <commentLis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130
 чел.*350
</t>
        </r>
      </text>
    </comment>
    <comment ref="B2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проценты, %инфляции 7</t>
        </r>
      </text>
    </comment>
    <comment ref="B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пени</t>
        </r>
      </text>
    </comment>
    <comment ref="B3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з/пл,премии,стр.взносы</t>
        </r>
      </text>
    </comment>
    <comment ref="F3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79894.3*12=958371.6
взносы 958371.6*30.2%=289428</t>
        </r>
      </text>
    </comment>
    <comment ref="B5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телефон,почта,интернет</t>
        </r>
      </text>
    </comment>
    <comment ref="B8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взносы в СРО,гос.пошлина</t>
        </r>
      </text>
    </comment>
    <comment ref="O8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24 чл.вз, 5-компенса.фонд</t>
        </r>
      </text>
    </comment>
    <comment ref="M9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списана госпошлина</t>
        </r>
      </text>
    </comment>
    <comment ref="B9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усн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130
 чел.*350
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проценты, %инфляции 7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пени</t>
        </r>
      </text>
    </comment>
    <comment ref="P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3000 депозит 179 пеня</t>
        </r>
      </text>
    </comment>
    <comment ref="B3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з/пл,премии,стр.взносы</t>
        </r>
      </text>
    </comment>
    <comment ref="F3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79894.3*12=958371.6
взносы 958371.6*30.2%=289428</t>
        </r>
      </text>
    </comment>
    <comment ref="B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телефон,почта,интернет</t>
        </r>
      </text>
    </comment>
    <comment ref="B8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взносы в СРО,гос.пошлина</t>
        </r>
      </text>
    </comment>
    <comment ref="O8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24 чл.вз, 5-компенса.фонд</t>
        </r>
      </text>
    </comment>
    <comment ref="M8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списана госпошлина</t>
        </r>
      </text>
    </comment>
    <comment ref="B8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усн</t>
        </r>
      </text>
    </comment>
    <comment ref="A9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A100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<sst xmlns="http://schemas.openxmlformats.org/spreadsheetml/2006/main" count="382" uniqueCount="197">
  <si>
    <t>"СОГЛАСОВАН"</t>
  </si>
  <si>
    <t>"УТВЕРЖДЕН"</t>
  </si>
  <si>
    <t>с Правлением КПК (Г) "_______"</t>
  </si>
  <si>
    <t>решением Общего собрания членов КПК "______________"</t>
  </si>
  <si>
    <t>Протокол №__</t>
  </si>
  <si>
    <t>от "___" ___________ 2014г.</t>
  </si>
  <si>
    <t>Протокол № ___ от "___" ___________ 2015г.</t>
  </si>
  <si>
    <t>ОТЧЕТ ПО ИСПОЛНЕНИЮ СМЕТЫ</t>
  </si>
  <si>
    <t>Кредитного потребительского кооператива  " Кредитный союзобразования "</t>
  </si>
  <si>
    <t>в 2014 финансовом году</t>
  </si>
  <si>
    <t>№ п/п</t>
  </si>
  <si>
    <t>Статьи Сметы</t>
  </si>
  <si>
    <t xml:space="preserve">Плановые показатели </t>
  </si>
  <si>
    <t>Фактическое исполнение</t>
  </si>
  <si>
    <t>1. ФОД</t>
  </si>
  <si>
    <t>2. ФР</t>
  </si>
  <si>
    <t>3. РФ</t>
  </si>
  <si>
    <t>4. СФ</t>
  </si>
  <si>
    <t>% доходы/расходы</t>
  </si>
  <si>
    <t>Отклонение от плановых показателей (%)</t>
  </si>
  <si>
    <t>Примечание</t>
  </si>
  <si>
    <t>1.</t>
  </si>
  <si>
    <t>Остаток целевого финансирования на начало года</t>
  </si>
  <si>
    <t>1.1 – Фонд обеспечения деятельности Кооператива</t>
  </si>
  <si>
    <t>1.2 – Фонд развития Кооператива</t>
  </si>
  <si>
    <t>1.3 – Резервный фонд</t>
  </si>
  <si>
    <t>1.4 - Страховой фонд</t>
  </si>
  <si>
    <t>Всего остаток целевого финансирования на начало года:</t>
  </si>
  <si>
    <t>2.</t>
  </si>
  <si>
    <t>Доходы по смете</t>
  </si>
  <si>
    <t>2.1 - Вступительные взносы</t>
  </si>
  <si>
    <t>2.2 - Членские взносы</t>
  </si>
  <si>
    <t>2.3 – Дополнительные членские взносы</t>
  </si>
  <si>
    <t>2.4 - Проценты по договорам займа</t>
  </si>
  <si>
    <r>
      <t>2.6 – Другое</t>
    </r>
    <r>
      <rPr>
        <sz val="6"/>
        <color indexed="8"/>
        <rFont val="Times New Roman"/>
        <family val="1"/>
        <charset val="204"/>
      </rPr>
      <t xml:space="preserve"> (Перераспределение фондов)</t>
    </r>
  </si>
  <si>
    <t>Всего доходы:</t>
  </si>
  <si>
    <t>3.</t>
  </si>
  <si>
    <t>Расходы по смете</t>
  </si>
  <si>
    <t>3.1 – Расходы по договорам личных сбережений членов  Кооператива</t>
  </si>
  <si>
    <t>3.2 – Выплата процентов по договорам внешним кредиторам</t>
  </si>
  <si>
    <t>3.3 – Расходы, связанные с работой выборных органов, в том числе:</t>
  </si>
  <si>
    <t>• Затраты, на проведение Общего собрания членов Кооператива</t>
  </si>
  <si>
    <t>•  Затраты на компенсацию расходов членам Наблюдательного совета и Комитета по займам, связанные с работой в этих органах</t>
  </si>
  <si>
    <t>• Затраты на компенсацию командировочных расходов членов выборных органов</t>
  </si>
  <si>
    <t>3.4 – Операционные расходы, в том числе:</t>
  </si>
  <si>
    <t>• Фонд оплаты труда сотрудников Кооператива</t>
  </si>
  <si>
    <t>• Командировочные расходы</t>
  </si>
  <si>
    <t>• Административные расходы</t>
  </si>
  <si>
    <t>• Арендная плата</t>
  </si>
  <si>
    <t>• Услуги связи</t>
  </si>
  <si>
    <t>• Канцелярские товары, хозяйственные нужды</t>
  </si>
  <si>
    <t>• Обучение штатных сотрудников Кооператива</t>
  </si>
  <si>
    <t>• Услуги банка</t>
  </si>
  <si>
    <t>• Другое</t>
  </si>
  <si>
    <t>3.5 – Затраты на маркетинг</t>
  </si>
  <si>
    <t>3.6 – Приобретение основных средств и нематериальных активов</t>
  </si>
  <si>
    <t>3.7 – Социальная и благотворительная помощь</t>
  </si>
  <si>
    <t>3.8 – Расходы, связанные с основной деятельностью</t>
  </si>
  <si>
    <t>3.9 – Списание убытков за счёт средств Резервного фонда</t>
  </si>
  <si>
    <t>3.9 – Списание средств Страхового фонда</t>
  </si>
  <si>
    <t>3.9. - Списание средств Фонда развития</t>
  </si>
  <si>
    <t>3.10 – Налог на прибыль</t>
  </si>
  <si>
    <t>Всего расходы:</t>
  </si>
  <si>
    <t>4.</t>
  </si>
  <si>
    <t xml:space="preserve">Остаток целевого финансирования </t>
  </si>
  <si>
    <t>4.1 – Фонд обеспечения деятельности Кооператива</t>
  </si>
  <si>
    <t>4.2 – Фонд развития Кооператива</t>
  </si>
  <si>
    <t>4.3 – Резервный фонд</t>
  </si>
  <si>
    <t>4.4 - Страховой фонд</t>
  </si>
  <si>
    <t>Всего остаток целевого финансирования  (1+2-3):</t>
  </si>
  <si>
    <t>5.</t>
  </si>
  <si>
    <t>Остаток целевого финансирования на конец года  после распределения прибыли</t>
  </si>
  <si>
    <t>Прибыль к распределению</t>
  </si>
  <si>
    <t>5.1 – Фонд обеспечения деятельности Кооператива</t>
  </si>
  <si>
    <t>5.2 – Фонд развития Кооператива</t>
  </si>
  <si>
    <t>5.3 – Резервный фонд</t>
  </si>
  <si>
    <t>5.4 - Страховой фонд</t>
  </si>
  <si>
    <t>Всего остаток целевого финансирования на конец года (1+2-3):</t>
  </si>
  <si>
    <t xml:space="preserve">Председатель  КПК "Кредитный союз образования " _Вахрушев О.А. </t>
  </si>
  <si>
    <t>"___" __________2015 г.</t>
  </si>
  <si>
    <t xml:space="preserve">2.4 - Доходы от основной деятельности </t>
  </si>
  <si>
    <t>2.5. - Поступление из других источников, не запрещенных законодательством РФ</t>
  </si>
  <si>
    <t>• Затраты на компенсацию расходов членам Наблюдательного совета и Комитета по займам, связанные с работой в этих органах</t>
  </si>
  <si>
    <t>3.10. - Затраты на формирование (РВПЗ)</t>
  </si>
  <si>
    <t>Планируемая прибыль к распределению</t>
  </si>
  <si>
    <t>с Правлением КПК  "Учитель Забайкалья"</t>
  </si>
  <si>
    <t>Протокол №___</t>
  </si>
  <si>
    <t>доходов и расходов Кредитного потребительского кооператива  "Учитель Забайкалья"</t>
  </si>
  <si>
    <t>Утверждено сметой</t>
  </si>
  <si>
    <t>представительские расходы (обслуж.преверяющих СРО)</t>
  </si>
  <si>
    <t>Госпошлина за регистр.Устава</t>
  </si>
  <si>
    <t>госпошлина в суд</t>
  </si>
  <si>
    <t>штраф в СРО</t>
  </si>
  <si>
    <t>заправка картриджа, ремонт</t>
  </si>
  <si>
    <t>бумага, папки, короба для архива</t>
  </si>
  <si>
    <t>сопровождение ПК НБКИ(54*4), оплата ПК</t>
  </si>
  <si>
    <t>сопровождение 1С</t>
  </si>
  <si>
    <t>• Услуги связи(телеком сервис)</t>
  </si>
  <si>
    <t>вебинары</t>
  </si>
  <si>
    <t>Плановые показатели  на 2016</t>
  </si>
  <si>
    <t>выездные семинары ЕПС  и ОСБУ</t>
  </si>
  <si>
    <t xml:space="preserve">      горком</t>
  </si>
  <si>
    <t xml:space="preserve">     читинский</t>
  </si>
  <si>
    <t>• Оплата услуг председателей</t>
  </si>
  <si>
    <t xml:space="preserve">  членские взносы в СРО</t>
  </si>
  <si>
    <t xml:space="preserve">  взносы в компен.фонд</t>
  </si>
  <si>
    <t xml:space="preserve">объявление в СМИ о собрании, реклама </t>
  </si>
  <si>
    <t>печать баннера</t>
  </si>
  <si>
    <t>логотип КПК</t>
  </si>
  <si>
    <t>реклама на троллейбус</t>
  </si>
  <si>
    <t>услуги нотариуса</t>
  </si>
  <si>
    <t>аттестация рабочих мест</t>
  </si>
  <si>
    <t>телефон</t>
  </si>
  <si>
    <t>интернет</t>
  </si>
  <si>
    <t>покупка картриджа</t>
  </si>
  <si>
    <t>•Програмное обеспечение</t>
  </si>
  <si>
    <t xml:space="preserve">     крайком</t>
  </si>
  <si>
    <t>приобретение и сопровождение ПК КОНТУР</t>
  </si>
  <si>
    <t>подписка на журнал Вопросы кредитной коопераиции</t>
  </si>
  <si>
    <t>обучение по охране труда</t>
  </si>
  <si>
    <t>3.11-Вступление в Ассоциацию</t>
  </si>
  <si>
    <t>Бесперебойник</t>
  </si>
  <si>
    <t xml:space="preserve">     программа Забайкальский Гураненок</t>
  </si>
  <si>
    <t>• Оргтехника,мебель и иной инвентарь</t>
  </si>
  <si>
    <t>"УТВЕРЖДЕНО"</t>
  </si>
  <si>
    <t>Исполнительный директор КПК "Учитель Забайкалья"</t>
  </si>
  <si>
    <t>"СОГЛАСОВАНО"</t>
  </si>
  <si>
    <t>КПК "Учитель Забайкалья"</t>
  </si>
  <si>
    <t xml:space="preserve">решением Общего собрания </t>
  </si>
  <si>
    <t xml:space="preserve">Сопровожение  программы по ЕПС и ОСБУ </t>
  </si>
  <si>
    <t>Приобретение программы ЕПС банковской системы</t>
  </si>
  <si>
    <t>Протокол № ___ от "____"____ 2017г.</t>
  </si>
  <si>
    <t>от "___" _________ 2017 г.</t>
  </si>
  <si>
    <t>на 2017 финансовый год</t>
  </si>
  <si>
    <t>"___" __________2017 г.</t>
  </si>
  <si>
    <t>Факт за 2016г.</t>
  </si>
  <si>
    <t>прочие внереализац. Расходы</t>
  </si>
  <si>
    <t>услуги печатных изданий</t>
  </si>
  <si>
    <t>доверенности нотариально заверенные</t>
  </si>
  <si>
    <t>жесткий диск для хранения информации (внешний HD)</t>
  </si>
  <si>
    <t>лампа</t>
  </si>
  <si>
    <t>сетевой фильтр (удлинитель)</t>
  </si>
  <si>
    <t>принтер, сканер</t>
  </si>
  <si>
    <t>приобретение сотового телефона и вешалки</t>
  </si>
  <si>
    <t>3.8 – Расходы, связанные с основной деятельностью (взносы в СРО)</t>
  </si>
  <si>
    <t xml:space="preserve"> </t>
  </si>
  <si>
    <t xml:space="preserve">прочие </t>
  </si>
  <si>
    <t>план</t>
  </si>
  <si>
    <t>факт</t>
  </si>
  <si>
    <t>печатные издания</t>
  </si>
  <si>
    <t>представительские расходы</t>
  </si>
  <si>
    <t>% выполнения</t>
  </si>
  <si>
    <t>ФОД</t>
  </si>
  <si>
    <t>ВСЕОГО</t>
  </si>
  <si>
    <t>в том числе:</t>
  </si>
  <si>
    <t>РФ</t>
  </si>
  <si>
    <t>ИТОГО ДОХОДОВ :</t>
  </si>
  <si>
    <t>ИТОГО РАСХОДОВ :</t>
  </si>
  <si>
    <t>ИТОГО ОСТАТКОВ ЦЕЛЕВОГО ФИНАНСИРОВАНИЯ НА КОНЕЦ ГОДА (1+2-3):</t>
  </si>
  <si>
    <t>-</t>
  </si>
  <si>
    <t>3</t>
  </si>
  <si>
    <t>=F16+5</t>
  </si>
  <si>
    <t>=F16+8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</si>
  <si>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</si>
  <si>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</si>
  <si>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</si>
  <si>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</si>
  <si>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</si>
  <si>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</si>
  <si>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</si>
  <si>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</si>
  <si>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</si>
  <si>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</si>
  <si>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</si>
  <si>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почтовые расходы= 6руб.*471=3,0 тыс.руб+6,0тыс.руб.</t>
  </si>
  <si>
    <r>
      <t>2.2 - Членские взносы (</t>
    </r>
    <r>
      <rPr>
        <sz val="7"/>
        <color indexed="8"/>
        <rFont val="Times New Roman"/>
        <family val="1"/>
        <charset val="204"/>
      </rPr>
      <t>0,5*12*25=194т.р.-юр.л., 0,3*471=141,3т.р.+ кр.з.115,1-ф.л.+ кр.з.ю.л.81,9)</t>
    </r>
  </si>
  <si>
    <t xml:space="preserve">Доходы </t>
  </si>
  <si>
    <t>ФОТ осн.перс57,0*3*130,2=222,6+55,7*9*130,2=652,7итого857,3</t>
  </si>
  <si>
    <t>ФОТ вспом.перс 6*3*130,2=23,4+3,5*9*130,2=41,0итого65,0. всего 857,3+65=922,3</t>
  </si>
  <si>
    <t>премиальный фонд (4-х мес.  зар/пл                        =(23+48)+(3,6+6,3))*130,2%=105,3</t>
  </si>
  <si>
    <t>всего ФОТ =922,3+29,9+105,3=1057,5</t>
  </si>
  <si>
    <t>в т.ч.ФОТ юриста 30,6*130,2/100= 39,8, в т.ч ФОТ делопроизводителя 1,6*12*130,2=25,0</t>
  </si>
  <si>
    <t>мат.помощь 1 раз в год 8,8+14,2=23*130,2=29,9</t>
  </si>
  <si>
    <t xml:space="preserve">  </t>
  </si>
  <si>
    <t>статьи</t>
  </si>
  <si>
    <t>3.11-Членские взносы в  Ассоциацию "Лига Образование"</t>
  </si>
  <si>
    <t>СМЕТА</t>
  </si>
  <si>
    <t>Исполнительный директор КПК "Учитель Забайкалья" -                                 Т.Березовская</t>
  </si>
  <si>
    <t>Исполнение сметы доходов и расходов КПК "Учитель Забайкалья" за 2017 год</t>
  </si>
  <si>
    <t>ВСЕГО</t>
  </si>
  <si>
    <t>=7/6</t>
  </si>
  <si>
    <t>=9/8</t>
  </si>
  <si>
    <t>=11/10</t>
  </si>
  <si>
    <t>Утверждено (Протокол собрания уполномоченных КПК "Учитель Забайкалья" №11 от 19.04.2018)</t>
  </si>
  <si>
    <t>4. ИТОГО ОСТАТКОВ ЦЕЛЕВОГО ФИНАНСИРОВАНИЯ НА КОНЕЦ ГОДА (1+2-3):</t>
  </si>
  <si>
    <t>"Согласовано"с Правлением КПК  "Учитель Забайкалья" (Протокол №9 от 30.03.2018г.)</t>
  </si>
  <si>
    <t>5.Остатки целевого финанситрования после распределения прибыли:</t>
  </si>
</sst>
</file>

<file path=xl/styles.xml><?xml version="1.0" encoding="utf-8"?>
<styleSheet xmlns="http://schemas.openxmlformats.org/spreadsheetml/2006/main">
  <numFmts count="1">
    <numFmt numFmtId="164" formatCode="#,##0.0"/>
  </numFmts>
  <fonts count="24">
    <font>
      <sz val="11"/>
      <color theme="1"/>
      <name val="Calibri"/>
      <family val="2"/>
      <charset val="204"/>
      <scheme val="minor"/>
    </font>
    <font>
      <sz val="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8"/>
      <name val="Calibri"/>
      <family val="2"/>
      <charset val="204"/>
    </font>
    <font>
      <i/>
      <sz val="9"/>
      <color indexed="8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i/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7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6"/>
      <color indexed="8"/>
      <name val="Calibri"/>
      <family val="2"/>
      <charset val="204"/>
    </font>
    <font>
      <sz val="8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4" fillId="0" borderId="2" xfId="0" applyFont="1" applyBorder="1"/>
    <xf numFmtId="0" fontId="4" fillId="0" borderId="3" xfId="0" applyFont="1" applyBorder="1" applyAlignment="1">
      <alignment wrapText="1"/>
    </xf>
    <xf numFmtId="0" fontId="3" fillId="0" borderId="3" xfId="0" applyFont="1" applyBorder="1"/>
    <xf numFmtId="0" fontId="3" fillId="0" borderId="4" xfId="0" applyFont="1" applyBorder="1"/>
    <xf numFmtId="0" fontId="4" fillId="0" borderId="5" xfId="0" applyFont="1" applyBorder="1"/>
    <xf numFmtId="0" fontId="3" fillId="0" borderId="6" xfId="0" applyFont="1" applyBorder="1"/>
    <xf numFmtId="0" fontId="3" fillId="0" borderId="5" xfId="0" applyFont="1" applyBorder="1"/>
    <xf numFmtId="0" fontId="3" fillId="0" borderId="7" xfId="0" applyFont="1" applyBorder="1"/>
    <xf numFmtId="0" fontId="5" fillId="0" borderId="8" xfId="0" applyFont="1" applyBorder="1" applyAlignment="1">
      <alignment horizontal="right" wrapText="1"/>
    </xf>
    <xf numFmtId="0" fontId="4" fillId="0" borderId="3" xfId="0" applyFont="1" applyBorder="1"/>
    <xf numFmtId="0" fontId="3" fillId="2" borderId="8" xfId="0" applyFont="1" applyFill="1" applyBorder="1"/>
    <xf numFmtId="0" fontId="3" fillId="2" borderId="9" xfId="0" applyFont="1" applyFill="1" applyBorder="1"/>
    <xf numFmtId="0" fontId="6" fillId="0" borderId="1" xfId="0" applyFont="1" applyBorder="1" applyAlignment="1">
      <alignment horizontal="left" wrapText="1" indent="2"/>
    </xf>
    <xf numFmtId="0" fontId="3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indent="2"/>
    </xf>
    <xf numFmtId="0" fontId="3" fillId="2" borderId="10" xfId="0" applyFont="1" applyFill="1" applyBorder="1"/>
    <xf numFmtId="0" fontId="3" fillId="0" borderId="11" xfId="0" applyFont="1" applyBorder="1"/>
    <xf numFmtId="0" fontId="3" fillId="0" borderId="12" xfId="0" applyFont="1" applyBorder="1"/>
    <xf numFmtId="2" fontId="6" fillId="0" borderId="0" xfId="0" applyNumberFormat="1" applyFont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2" fillId="3" borderId="0" xfId="0" applyFont="1" applyFill="1"/>
    <xf numFmtId="2" fontId="6" fillId="3" borderId="14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/>
    <xf numFmtId="0" fontId="3" fillId="3" borderId="11" xfId="0" applyFont="1" applyFill="1" applyBorder="1"/>
    <xf numFmtId="0" fontId="2" fillId="3" borderId="0" xfId="0" applyFont="1" applyFill="1" applyAlignment="1">
      <alignment horizontal="left" wrapText="1"/>
    </xf>
    <xf numFmtId="0" fontId="8" fillId="0" borderId="0" xfId="0" applyFont="1"/>
    <xf numFmtId="2" fontId="9" fillId="0" borderId="14" xfId="0" applyNumberFormat="1" applyFont="1" applyBorder="1" applyAlignment="1">
      <alignment horizontal="center" vertical="center" wrapText="1"/>
    </xf>
    <xf numFmtId="0" fontId="4" fillId="0" borderId="12" xfId="0" applyFont="1" applyBorder="1"/>
    <xf numFmtId="0" fontId="4" fillId="0" borderId="11" xfId="0" applyFont="1" applyBorder="1"/>
    <xf numFmtId="0" fontId="4" fillId="2" borderId="8" xfId="0" applyFont="1" applyFill="1" applyBorder="1"/>
    <xf numFmtId="0" fontId="4" fillId="0" borderId="1" xfId="0" applyFont="1" applyBorder="1"/>
    <xf numFmtId="0" fontId="3" fillId="0" borderId="0" xfId="0" applyFont="1" applyFill="1"/>
    <xf numFmtId="0" fontId="4" fillId="0" borderId="17" xfId="0" applyFont="1" applyBorder="1"/>
    <xf numFmtId="0" fontId="4" fillId="0" borderId="18" xfId="0" applyFont="1" applyBorder="1"/>
    <xf numFmtId="0" fontId="3" fillId="0" borderId="18" xfId="0" applyFont="1" applyBorder="1"/>
    <xf numFmtId="0" fontId="4" fillId="0" borderId="19" xfId="0" applyFont="1" applyBorder="1"/>
    <xf numFmtId="0" fontId="3" fillId="3" borderId="19" xfId="0" applyFont="1" applyFill="1" applyBorder="1"/>
    <xf numFmtId="0" fontId="3" fillId="0" borderId="19" xfId="0" applyFont="1" applyBorder="1"/>
    <xf numFmtId="0" fontId="3" fillId="0" borderId="20" xfId="0" applyFont="1" applyBorder="1"/>
    <xf numFmtId="9" fontId="3" fillId="2" borderId="10" xfId="0" applyNumberFormat="1" applyFont="1" applyFill="1" applyBorder="1"/>
    <xf numFmtId="0" fontId="4" fillId="3" borderId="19" xfId="0" applyFont="1" applyFill="1" applyBorder="1"/>
    <xf numFmtId="0" fontId="10" fillId="3" borderId="11" xfId="0" applyFont="1" applyFill="1" applyBorder="1"/>
    <xf numFmtId="0" fontId="5" fillId="0" borderId="11" xfId="0" applyFont="1" applyBorder="1"/>
    <xf numFmtId="9" fontId="3" fillId="0" borderId="11" xfId="0" applyNumberFormat="1" applyFont="1" applyBorder="1"/>
    <xf numFmtId="0" fontId="3" fillId="4" borderId="8" xfId="0" applyFont="1" applyFill="1" applyBorder="1"/>
    <xf numFmtId="0" fontId="4" fillId="4" borderId="8" xfId="0" applyFont="1" applyFill="1" applyBorder="1"/>
    <xf numFmtId="0" fontId="3" fillId="4" borderId="10" xfId="0" applyFont="1" applyFill="1" applyBorder="1"/>
    <xf numFmtId="9" fontId="3" fillId="4" borderId="11" xfId="0" applyNumberFormat="1" applyFont="1" applyFill="1" applyBorder="1"/>
    <xf numFmtId="0" fontId="3" fillId="4" borderId="9" xfId="0" applyFont="1" applyFill="1" applyBorder="1"/>
    <xf numFmtId="9" fontId="3" fillId="5" borderId="11" xfId="0" applyNumberFormat="1" applyFont="1" applyFill="1" applyBorder="1"/>
    <xf numFmtId="0" fontId="3" fillId="5" borderId="11" xfId="0" applyFont="1" applyFill="1" applyBorder="1"/>
    <xf numFmtId="9" fontId="4" fillId="4" borderId="11" xfId="0" applyNumberFormat="1" applyFont="1" applyFill="1" applyBorder="1"/>
    <xf numFmtId="9" fontId="3" fillId="6" borderId="10" xfId="0" applyNumberFormat="1" applyFont="1" applyFill="1" applyBorder="1"/>
    <xf numFmtId="0" fontId="3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 indent="2"/>
    </xf>
    <xf numFmtId="0" fontId="3" fillId="0" borderId="1" xfId="0" applyFont="1" applyFill="1" applyBorder="1" applyAlignment="1">
      <alignment horizontal="justify"/>
    </xf>
    <xf numFmtId="0" fontId="6" fillId="0" borderId="1" xfId="0" applyFont="1" applyFill="1" applyBorder="1" applyAlignment="1">
      <alignment horizontal="left" indent="2"/>
    </xf>
    <xf numFmtId="0" fontId="3" fillId="0" borderId="1" xfId="0" applyFont="1" applyFill="1" applyBorder="1"/>
    <xf numFmtId="3" fontId="3" fillId="0" borderId="19" xfId="0" applyNumberFormat="1" applyFont="1" applyFill="1" applyBorder="1"/>
    <xf numFmtId="3" fontId="3" fillId="0" borderId="11" xfId="0" applyNumberFormat="1" applyFont="1" applyFill="1" applyBorder="1"/>
    <xf numFmtId="0" fontId="2" fillId="0" borderId="0" xfId="0" applyFont="1" applyFill="1"/>
    <xf numFmtId="3" fontId="4" fillId="0" borderId="11" xfId="0" applyNumberFormat="1" applyFont="1" applyFill="1" applyBorder="1"/>
    <xf numFmtId="3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3" fontId="2" fillId="0" borderId="0" xfId="0" applyNumberFormat="1" applyFont="1" applyFill="1"/>
    <xf numFmtId="3" fontId="3" fillId="0" borderId="11" xfId="0" applyNumberFormat="1" applyFont="1" applyFill="1" applyBorder="1" applyAlignment="1">
      <alignment horizontal="right"/>
    </xf>
    <xf numFmtId="0" fontId="3" fillId="0" borderId="23" xfId="0" applyFont="1" applyFill="1" applyBorder="1"/>
    <xf numFmtId="3" fontId="3" fillId="0" borderId="1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left" wrapText="1" indent="2"/>
    </xf>
    <xf numFmtId="3" fontId="3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right" indent="2"/>
    </xf>
    <xf numFmtId="3" fontId="3" fillId="0" borderId="23" xfId="0" applyNumberFormat="1" applyFont="1" applyFill="1" applyBorder="1" applyAlignment="1">
      <alignment horizontal="right"/>
    </xf>
    <xf numFmtId="0" fontId="3" fillId="0" borderId="5" xfId="0" applyFont="1" applyFill="1" applyBorder="1"/>
    <xf numFmtId="0" fontId="4" fillId="7" borderId="16" xfId="0" applyFont="1" applyFill="1" applyBorder="1"/>
    <xf numFmtId="0" fontId="5" fillId="7" borderId="15" xfId="0" applyFont="1" applyFill="1" applyBorder="1" applyAlignment="1">
      <alignment horizontal="right" wrapText="1"/>
    </xf>
    <xf numFmtId="3" fontId="5" fillId="7" borderId="15" xfId="0" applyNumberFormat="1" applyFont="1" applyFill="1" applyBorder="1" applyAlignment="1">
      <alignment horizontal="right" wrapText="1"/>
    </xf>
    <xf numFmtId="3" fontId="4" fillId="7" borderId="15" xfId="0" applyNumberFormat="1" applyFont="1" applyFill="1" applyBorder="1"/>
    <xf numFmtId="2" fontId="3" fillId="7" borderId="15" xfId="0" applyNumberFormat="1" applyFont="1" applyFill="1" applyBorder="1"/>
    <xf numFmtId="4" fontId="4" fillId="7" borderId="15" xfId="0" applyNumberFormat="1" applyFont="1" applyFill="1" applyBorder="1"/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10" fontId="6" fillId="7" borderId="14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 wrapText="1"/>
    </xf>
    <xf numFmtId="3" fontId="6" fillId="0" borderId="0" xfId="0" applyNumberFormat="1" applyFont="1" applyFill="1" applyAlignment="1">
      <alignment horizontal="right"/>
    </xf>
    <xf numFmtId="3" fontId="4" fillId="7" borderId="14" xfId="0" applyNumberFormat="1" applyFont="1" applyFill="1" applyBorder="1"/>
    <xf numFmtId="3" fontId="5" fillId="7" borderId="14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/>
    <xf numFmtId="2" fontId="6" fillId="0" borderId="26" xfId="0" applyNumberFormat="1" applyFont="1" applyFill="1" applyBorder="1" applyAlignment="1">
      <alignment horizontal="center" vertical="center" wrapText="1"/>
    </xf>
    <xf numFmtId="3" fontId="3" fillId="0" borderId="37" xfId="0" applyNumberFormat="1" applyFont="1" applyFill="1" applyBorder="1"/>
    <xf numFmtId="3" fontId="3" fillId="0" borderId="38" xfId="0" applyNumberFormat="1" applyFont="1" applyFill="1" applyBorder="1"/>
    <xf numFmtId="3" fontId="3" fillId="0" borderId="39" xfId="0" applyNumberFormat="1" applyFont="1" applyFill="1" applyBorder="1"/>
    <xf numFmtId="3" fontId="4" fillId="7" borderId="16" xfId="0" applyNumberFormat="1" applyFont="1" applyFill="1" applyBorder="1"/>
    <xf numFmtId="3" fontId="4" fillId="0" borderId="38" xfId="0" applyNumberFormat="1" applyFont="1" applyFill="1" applyBorder="1"/>
    <xf numFmtId="3" fontId="12" fillId="0" borderId="38" xfId="0" applyNumberFormat="1" applyFont="1" applyFill="1" applyBorder="1"/>
    <xf numFmtId="3" fontId="3" fillId="0" borderId="5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3" fillId="0" borderId="38" xfId="0" applyNumberFormat="1" applyFont="1" applyFill="1" applyBorder="1" applyAlignment="1">
      <alignment horizontal="right"/>
    </xf>
    <xf numFmtId="3" fontId="5" fillId="7" borderId="16" xfId="0" applyNumberFormat="1" applyFont="1" applyFill="1" applyBorder="1" applyAlignment="1">
      <alignment horizontal="right" wrapText="1"/>
    </xf>
    <xf numFmtId="4" fontId="4" fillId="7" borderId="16" xfId="0" applyNumberFormat="1" applyFont="1" applyFill="1" applyBorder="1"/>
    <xf numFmtId="10" fontId="6" fillId="7" borderId="13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3" fontId="4" fillId="0" borderId="48" xfId="0" applyNumberFormat="1" applyFont="1" applyFill="1" applyBorder="1"/>
    <xf numFmtId="3" fontId="3" fillId="0" borderId="46" xfId="0" applyNumberFormat="1" applyFont="1" applyFill="1" applyBorder="1" applyAlignment="1">
      <alignment horizontal="right"/>
    </xf>
    <xf numFmtId="3" fontId="4" fillId="0" borderId="49" xfId="0" applyNumberFormat="1" applyFont="1" applyFill="1" applyBorder="1"/>
    <xf numFmtId="3" fontId="3" fillId="0" borderId="49" xfId="0" applyNumberFormat="1" applyFont="1" applyFill="1" applyBorder="1" applyAlignment="1">
      <alignment horizontal="right"/>
    </xf>
    <xf numFmtId="3" fontId="5" fillId="7" borderId="45" xfId="0" applyNumberFormat="1" applyFont="1" applyFill="1" applyBorder="1" applyAlignment="1">
      <alignment horizontal="right" wrapText="1"/>
    </xf>
    <xf numFmtId="9" fontId="3" fillId="7" borderId="43" xfId="0" applyNumberFormat="1" applyFont="1" applyFill="1" applyBorder="1" applyAlignment="1">
      <alignment horizontal="right"/>
    </xf>
    <xf numFmtId="3" fontId="4" fillId="0" borderId="53" xfId="0" applyNumberFormat="1" applyFont="1" applyFill="1" applyBorder="1" applyAlignment="1">
      <alignment horizontal="right"/>
    </xf>
    <xf numFmtId="3" fontId="3" fillId="0" borderId="53" xfId="0" applyNumberFormat="1" applyFont="1" applyFill="1" applyBorder="1" applyAlignment="1">
      <alignment horizontal="right"/>
    </xf>
    <xf numFmtId="9" fontId="3" fillId="7" borderId="55" xfId="0" applyNumberFormat="1" applyFont="1" applyFill="1" applyBorder="1" applyAlignment="1">
      <alignment horizontal="right"/>
    </xf>
    <xf numFmtId="3" fontId="3" fillId="0" borderId="6" xfId="0" applyNumberFormat="1" applyFont="1" applyFill="1" applyBorder="1"/>
    <xf numFmtId="3" fontId="4" fillId="7" borderId="13" xfId="0" applyNumberFormat="1" applyFont="1" applyFill="1" applyBorder="1"/>
    <xf numFmtId="3" fontId="4" fillId="0" borderId="6" xfId="0" applyNumberFormat="1" applyFont="1" applyFill="1" applyBorder="1"/>
    <xf numFmtId="3" fontId="3" fillId="0" borderId="48" xfId="0" applyNumberFormat="1" applyFont="1" applyFill="1" applyBorder="1" applyAlignment="1">
      <alignment horizontal="right"/>
    </xf>
    <xf numFmtId="4" fontId="4" fillId="7" borderId="35" xfId="0" applyNumberFormat="1" applyFont="1" applyFill="1" applyBorder="1"/>
    <xf numFmtId="2" fontId="3" fillId="7" borderId="16" xfId="0" applyNumberFormat="1" applyFont="1" applyFill="1" applyBorder="1"/>
    <xf numFmtId="0" fontId="2" fillId="0" borderId="0" xfId="0" applyFont="1" applyFill="1" applyAlignment="1"/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4" fontId="3" fillId="0" borderId="38" xfId="0" applyNumberFormat="1" applyFont="1" applyFill="1" applyBorder="1" applyAlignment="1">
      <alignment horizontal="right"/>
    </xf>
    <xf numFmtId="164" fontId="3" fillId="0" borderId="39" xfId="0" applyNumberFormat="1" applyFont="1" applyFill="1" applyBorder="1" applyAlignment="1">
      <alignment horizontal="right"/>
    </xf>
    <xf numFmtId="164" fontId="5" fillId="7" borderId="16" xfId="0" applyNumberFormat="1" applyFont="1" applyFill="1" applyBorder="1" applyAlignment="1">
      <alignment horizontal="right" wrapText="1"/>
    </xf>
    <xf numFmtId="164" fontId="3" fillId="0" borderId="37" xfId="0" applyNumberFormat="1" applyFont="1" applyFill="1" applyBorder="1"/>
    <xf numFmtId="164" fontId="3" fillId="0" borderId="38" xfId="0" applyNumberFormat="1" applyFont="1" applyFill="1" applyBorder="1"/>
    <xf numFmtId="164" fontId="3" fillId="0" borderId="39" xfId="0" applyNumberFormat="1" applyFont="1" applyFill="1" applyBorder="1"/>
    <xf numFmtId="164" fontId="4" fillId="0" borderId="38" xfId="0" applyNumberFormat="1" applyFont="1" applyFill="1" applyBorder="1"/>
    <xf numFmtId="164" fontId="4" fillId="0" borderId="7" xfId="0" applyNumberFormat="1" applyFont="1" applyFill="1" applyBorder="1"/>
    <xf numFmtId="2" fontId="3" fillId="0" borderId="37" xfId="0" applyNumberFormat="1" applyFont="1" applyFill="1" applyBorder="1"/>
    <xf numFmtId="2" fontId="3" fillId="0" borderId="19" xfId="0" applyNumberFormat="1" applyFont="1" applyFill="1" applyBorder="1"/>
    <xf numFmtId="10" fontId="6" fillId="0" borderId="20" xfId="0" applyNumberFormat="1" applyFont="1" applyFill="1" applyBorder="1" applyAlignment="1">
      <alignment horizontal="right"/>
    </xf>
    <xf numFmtId="4" fontId="3" fillId="0" borderId="48" xfId="0" applyNumberFormat="1" applyFont="1" applyFill="1" applyBorder="1"/>
    <xf numFmtId="4" fontId="3" fillId="0" borderId="11" xfId="0" applyNumberFormat="1" applyFont="1" applyFill="1" applyBorder="1"/>
    <xf numFmtId="10" fontId="6" fillId="0" borderId="19" xfId="0" applyNumberFormat="1" applyFont="1" applyFill="1" applyBorder="1" applyAlignment="1">
      <alignment horizontal="right"/>
    </xf>
    <xf numFmtId="4" fontId="3" fillId="0" borderId="38" xfId="0" applyNumberFormat="1" applyFont="1" applyFill="1" applyBorder="1"/>
    <xf numFmtId="3" fontId="3" fillId="0" borderId="24" xfId="0" applyNumberFormat="1" applyFont="1" applyFill="1" applyBorder="1"/>
    <xf numFmtId="2" fontId="3" fillId="0" borderId="21" xfId="0" applyNumberFormat="1" applyFont="1" applyFill="1" applyBorder="1"/>
    <xf numFmtId="2" fontId="3" fillId="0" borderId="29" xfId="0" applyNumberFormat="1" applyFont="1" applyFill="1" applyBorder="1"/>
    <xf numFmtId="10" fontId="6" fillId="0" borderId="28" xfId="0" applyNumberFormat="1" applyFont="1" applyFill="1" applyBorder="1" applyAlignment="1">
      <alignment horizontal="right"/>
    </xf>
    <xf numFmtId="4" fontId="3" fillId="0" borderId="61" xfId="0" applyNumberFormat="1" applyFont="1" applyFill="1" applyBorder="1"/>
    <xf numFmtId="4" fontId="3" fillId="0" borderId="24" xfId="0" applyNumberFormat="1" applyFont="1" applyFill="1" applyBorder="1"/>
    <xf numFmtId="10" fontId="6" fillId="0" borderId="29" xfId="0" applyNumberFormat="1" applyFont="1" applyFill="1" applyBorder="1" applyAlignment="1">
      <alignment horizontal="right"/>
    </xf>
    <xf numFmtId="4" fontId="3" fillId="0" borderId="39" xfId="0" applyNumberFormat="1" applyFont="1" applyFill="1" applyBorder="1"/>
    <xf numFmtId="3" fontId="3" fillId="0" borderId="1" xfId="0" applyNumberFormat="1" applyFont="1" applyFill="1" applyBorder="1"/>
    <xf numFmtId="4" fontId="3" fillId="0" borderId="46" xfId="0" applyNumberFormat="1" applyFont="1" applyFill="1" applyBorder="1"/>
    <xf numFmtId="4" fontId="3" fillId="0" borderId="1" xfId="0" applyNumberFormat="1" applyFont="1" applyFill="1" applyBorder="1"/>
    <xf numFmtId="0" fontId="2" fillId="0" borderId="12" xfId="0" applyFont="1" applyFill="1" applyBorder="1" applyAlignment="1">
      <alignment horizontal="center"/>
    </xf>
    <xf numFmtId="9" fontId="3" fillId="0" borderId="52" xfId="0" applyNumberFormat="1" applyFont="1" applyFill="1" applyBorder="1" applyAlignment="1">
      <alignment horizontal="right"/>
    </xf>
    <xf numFmtId="9" fontId="3" fillId="0" borderId="44" xfId="0" applyNumberFormat="1" applyFont="1" applyFill="1" applyBorder="1" applyAlignment="1">
      <alignment horizontal="right"/>
    </xf>
    <xf numFmtId="9" fontId="3" fillId="0" borderId="53" xfId="0" applyNumberFormat="1" applyFont="1" applyFill="1" applyBorder="1" applyAlignment="1">
      <alignment horizontal="right"/>
    </xf>
    <xf numFmtId="3" fontId="3" fillId="0" borderId="25" xfId="0" applyNumberFormat="1" applyFont="1" applyFill="1" applyBorder="1"/>
    <xf numFmtId="3" fontId="3" fillId="0" borderId="25" xfId="0" applyNumberFormat="1" applyFont="1" applyFill="1" applyBorder="1" applyAlignment="1">
      <alignment horizontal="center"/>
    </xf>
    <xf numFmtId="164" fontId="5" fillId="7" borderId="13" xfId="0" applyNumberFormat="1" applyFont="1" applyFill="1" applyBorder="1" applyAlignment="1">
      <alignment horizontal="right" wrapText="1"/>
    </xf>
    <xf numFmtId="4" fontId="3" fillId="0" borderId="5" xfId="0" applyNumberFormat="1" applyFont="1" applyFill="1" applyBorder="1"/>
    <xf numFmtId="2" fontId="6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/>
    <xf numFmtId="0" fontId="3" fillId="0" borderId="0" xfId="0" applyFont="1" applyFill="1" applyBorder="1"/>
    <xf numFmtId="2" fontId="6" fillId="0" borderId="58" xfId="0" applyNumberFormat="1" applyFont="1" applyFill="1" applyBorder="1" applyAlignment="1">
      <alignment horizontal="center" vertical="center" wrapText="1"/>
    </xf>
    <xf numFmtId="4" fontId="3" fillId="0" borderId="49" xfId="0" applyNumberFormat="1" applyFont="1" applyFill="1" applyBorder="1"/>
    <xf numFmtId="4" fontId="3" fillId="0" borderId="59" xfId="0" applyNumberFormat="1" applyFont="1" applyFill="1" applyBorder="1"/>
    <xf numFmtId="4" fontId="4" fillId="7" borderId="45" xfId="0" applyNumberFormat="1" applyFont="1" applyFill="1" applyBorder="1"/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0" xfId="0" applyFont="1" applyFill="1" applyBorder="1"/>
    <xf numFmtId="2" fontId="6" fillId="0" borderId="26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10" fontId="6" fillId="0" borderId="28" xfId="0" applyNumberFormat="1" applyFont="1" applyFill="1" applyBorder="1" applyAlignment="1">
      <alignment horizontal="center" vertical="center" wrapText="1"/>
    </xf>
    <xf numFmtId="2" fontId="6" fillId="0" borderId="5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53" xfId="0" applyNumberFormat="1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/>
    <xf numFmtId="0" fontId="4" fillId="0" borderId="18" xfId="0" applyFont="1" applyFill="1" applyBorder="1" applyAlignment="1">
      <alignment wrapText="1"/>
    </xf>
    <xf numFmtId="3" fontId="4" fillId="0" borderId="18" xfId="0" applyNumberFormat="1" applyFont="1" applyFill="1" applyBorder="1" applyAlignment="1">
      <alignment wrapText="1"/>
    </xf>
    <xf numFmtId="3" fontId="3" fillId="0" borderId="20" xfId="0" applyNumberFormat="1" applyFont="1" applyFill="1" applyBorder="1"/>
    <xf numFmtId="4" fontId="3" fillId="0" borderId="37" xfId="0" applyNumberFormat="1" applyFont="1" applyFill="1" applyBorder="1"/>
    <xf numFmtId="4" fontId="3" fillId="0" borderId="19" xfId="0" applyNumberFormat="1" applyFont="1" applyFill="1" applyBorder="1"/>
    <xf numFmtId="4" fontId="3" fillId="0" borderId="50" xfId="0" applyNumberFormat="1" applyFont="1" applyFill="1" applyBorder="1"/>
    <xf numFmtId="0" fontId="3" fillId="0" borderId="22" xfId="0" applyFont="1" applyFill="1" applyBorder="1"/>
    <xf numFmtId="0" fontId="3" fillId="0" borderId="23" xfId="0" applyFont="1" applyFill="1" applyBorder="1" applyAlignment="1">
      <alignment wrapText="1"/>
    </xf>
    <xf numFmtId="3" fontId="3" fillId="0" borderId="23" xfId="0" applyNumberFormat="1" applyFont="1" applyFill="1" applyBorder="1" applyAlignment="1">
      <alignment wrapText="1"/>
    </xf>
    <xf numFmtId="0" fontId="4" fillId="0" borderId="16" xfId="0" applyFont="1" applyFill="1" applyBorder="1"/>
    <xf numFmtId="0" fontId="5" fillId="0" borderId="15" xfId="0" applyFont="1" applyFill="1" applyBorder="1" applyAlignment="1">
      <alignment horizontal="right" wrapText="1"/>
    </xf>
    <xf numFmtId="3" fontId="5" fillId="0" borderId="15" xfId="0" applyNumberFormat="1" applyFont="1" applyFill="1" applyBorder="1" applyAlignment="1">
      <alignment horizontal="right" wrapText="1"/>
    </xf>
    <xf numFmtId="10" fontId="6" fillId="0" borderId="13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 horizontal="right" wrapText="1"/>
    </xf>
    <xf numFmtId="0" fontId="3" fillId="0" borderId="21" xfId="0" applyFont="1" applyFill="1" applyBorder="1"/>
    <xf numFmtId="9" fontId="3" fillId="0" borderId="0" xfId="0" applyNumberFormat="1" applyFont="1" applyFill="1"/>
    <xf numFmtId="3" fontId="4" fillId="0" borderId="14" xfId="0" applyNumberFormat="1" applyFont="1" applyFill="1" applyBorder="1" applyAlignment="1">
      <alignment horizontal="right" wrapText="1"/>
    </xf>
    <xf numFmtId="3" fontId="4" fillId="0" borderId="16" xfId="0" applyNumberFormat="1" applyFont="1" applyFill="1" applyBorder="1" applyAlignment="1">
      <alignment horizontal="right" wrapText="1"/>
    </xf>
    <xf numFmtId="3" fontId="4" fillId="0" borderId="13" xfId="0" applyNumberFormat="1" applyFont="1" applyFill="1" applyBorder="1" applyAlignment="1">
      <alignment horizontal="right" wrapText="1"/>
    </xf>
    <xf numFmtId="9" fontId="3" fillId="0" borderId="54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45" xfId="0" applyNumberFormat="1" applyFont="1" applyFill="1" applyBorder="1" applyAlignment="1">
      <alignment horizontal="right" wrapText="1"/>
    </xf>
    <xf numFmtId="2" fontId="3" fillId="0" borderId="5" xfId="0" applyNumberFormat="1" applyFont="1" applyFill="1" applyBorder="1"/>
    <xf numFmtId="2" fontId="3" fillId="0" borderId="1" xfId="0" applyNumberFormat="1" applyFont="1" applyFill="1" applyBorder="1"/>
    <xf numFmtId="10" fontId="6" fillId="0" borderId="6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wrapText="1"/>
    </xf>
    <xf numFmtId="4" fontId="6" fillId="0" borderId="49" xfId="0" applyNumberFormat="1" applyFont="1" applyFill="1" applyBorder="1"/>
    <xf numFmtId="3" fontId="12" fillId="0" borderId="6" xfId="0" applyNumberFormat="1" applyFont="1" applyFill="1" applyBorder="1"/>
    <xf numFmtId="0" fontId="3" fillId="0" borderId="1" xfId="0" applyFont="1" applyFill="1" applyBorder="1" applyAlignment="1">
      <alignment horizontal="left" indent="2"/>
    </xf>
    <xf numFmtId="3" fontId="12" fillId="0" borderId="11" xfId="0" applyNumberFormat="1" applyFont="1" applyFill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4" fontId="3" fillId="0" borderId="49" xfId="0" applyNumberFormat="1" applyFont="1" applyFill="1" applyBorder="1" applyAlignment="1">
      <alignment horizontal="right"/>
    </xf>
    <xf numFmtId="4" fontId="3" fillId="0" borderId="6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 horizontal="right"/>
    </xf>
    <xf numFmtId="3" fontId="3" fillId="0" borderId="5" xfId="0" applyNumberFormat="1" applyFont="1" applyFill="1" applyBorder="1"/>
    <xf numFmtId="4" fontId="6" fillId="0" borderId="49" xfId="0" applyNumberFormat="1" applyFont="1" applyFill="1" applyBorder="1" applyAlignment="1">
      <alignment horizontal="right"/>
    </xf>
    <xf numFmtId="164" fontId="3" fillId="0" borderId="5" xfId="0" applyNumberFormat="1" applyFont="1" applyFill="1" applyBorder="1"/>
    <xf numFmtId="164" fontId="3" fillId="0" borderId="6" xfId="0" applyNumberFormat="1" applyFont="1" applyFill="1" applyBorder="1"/>
    <xf numFmtId="10" fontId="20" fillId="0" borderId="2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6" fillId="0" borderId="38" xfId="0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164" fontId="3" fillId="0" borderId="25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" fontId="3" fillId="0" borderId="59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 wrapText="1"/>
    </xf>
    <xf numFmtId="164" fontId="5" fillId="0" borderId="16" xfId="0" applyNumberFormat="1" applyFont="1" applyFill="1" applyBorder="1" applyAlignment="1">
      <alignment horizontal="right" wrapText="1"/>
    </xf>
    <xf numFmtId="164" fontId="5" fillId="0" borderId="13" xfId="0" applyNumberFormat="1" applyFont="1" applyFill="1" applyBorder="1" applyAlignment="1">
      <alignment horizontal="right" wrapText="1"/>
    </xf>
    <xf numFmtId="9" fontId="3" fillId="0" borderId="55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 wrapText="1"/>
    </xf>
    <xf numFmtId="3" fontId="5" fillId="0" borderId="45" xfId="0" applyNumberFormat="1" applyFont="1" applyFill="1" applyBorder="1" applyAlignment="1">
      <alignment horizontal="right" wrapText="1"/>
    </xf>
    <xf numFmtId="0" fontId="4" fillId="0" borderId="18" xfId="0" applyFont="1" applyFill="1" applyBorder="1"/>
    <xf numFmtId="3" fontId="4" fillId="0" borderId="18" xfId="0" applyNumberFormat="1" applyFont="1" applyFill="1" applyBorder="1"/>
    <xf numFmtId="164" fontId="3" fillId="0" borderId="20" xfId="0" applyNumberFormat="1" applyFont="1" applyFill="1" applyBorder="1"/>
    <xf numFmtId="164" fontId="3" fillId="0" borderId="25" xfId="0" applyNumberFormat="1" applyFont="1" applyFill="1" applyBorder="1"/>
    <xf numFmtId="0" fontId="3" fillId="0" borderId="19" xfId="0" applyFont="1" applyFill="1" applyBorder="1"/>
    <xf numFmtId="3" fontId="12" fillId="0" borderId="19" xfId="0" applyNumberFormat="1" applyFont="1" applyFill="1" applyBorder="1"/>
    <xf numFmtId="4" fontId="4" fillId="0" borderId="50" xfId="0" applyNumberFormat="1" applyFont="1" applyFill="1" applyBorder="1"/>
    <xf numFmtId="164" fontId="4" fillId="0" borderId="6" xfId="0" applyNumberFormat="1" applyFont="1" applyFill="1" applyBorder="1"/>
    <xf numFmtId="4" fontId="12" fillId="0" borderId="38" xfId="0" applyNumberFormat="1" applyFont="1" applyFill="1" applyBorder="1"/>
    <xf numFmtId="4" fontId="12" fillId="0" borderId="11" xfId="0" applyNumberFormat="1" applyFont="1" applyFill="1" applyBorder="1"/>
    <xf numFmtId="4" fontId="16" fillId="0" borderId="49" xfId="0" applyNumberFormat="1" applyFont="1" applyFill="1" applyBorder="1"/>
    <xf numFmtId="4" fontId="10" fillId="0" borderId="49" xfId="0" applyNumberFormat="1" applyFont="1" applyFill="1" applyBorder="1"/>
    <xf numFmtId="0" fontId="3" fillId="0" borderId="7" xfId="0" applyFont="1" applyFill="1" applyBorder="1"/>
    <xf numFmtId="0" fontId="5" fillId="0" borderId="8" xfId="0" applyFont="1" applyFill="1" applyBorder="1" applyAlignment="1">
      <alignment horizontal="right" wrapText="1"/>
    </xf>
    <xf numFmtId="164" fontId="4" fillId="0" borderId="9" xfId="0" applyNumberFormat="1" applyFont="1" applyFill="1" applyBorder="1"/>
    <xf numFmtId="2" fontId="3" fillId="0" borderId="62" xfId="0" applyNumberFormat="1" applyFont="1" applyFill="1" applyBorder="1"/>
    <xf numFmtId="2" fontId="3" fillId="0" borderId="31" xfId="0" applyNumberFormat="1" applyFont="1" applyFill="1" applyBorder="1"/>
    <xf numFmtId="10" fontId="6" fillId="0" borderId="32" xfId="0" applyNumberFormat="1" applyFont="1" applyFill="1" applyBorder="1" applyAlignment="1">
      <alignment horizontal="right"/>
    </xf>
    <xf numFmtId="4" fontId="4" fillId="0" borderId="7" xfId="0" applyNumberFormat="1" applyFont="1" applyFill="1" applyBorder="1"/>
    <xf numFmtId="4" fontId="4" fillId="0" borderId="8" xfId="0" applyNumberFormat="1" applyFont="1" applyFill="1" applyBorder="1"/>
    <xf numFmtId="4" fontId="4" fillId="0" borderId="60" xfId="0" applyNumberFormat="1" applyFont="1" applyFill="1" applyBorder="1"/>
    <xf numFmtId="9" fontId="3" fillId="0" borderId="19" xfId="0" applyNumberFormat="1" applyFont="1" applyFill="1" applyBorder="1" applyAlignment="1">
      <alignment horizontal="right"/>
    </xf>
    <xf numFmtId="9" fontId="3" fillId="0" borderId="0" xfId="0" applyNumberFormat="1" applyFont="1" applyFill="1" applyBorder="1"/>
    <xf numFmtId="9" fontId="6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wrapText="1"/>
    </xf>
    <xf numFmtId="0" fontId="4" fillId="7" borderId="17" xfId="0" applyFont="1" applyFill="1" applyBorder="1"/>
    <xf numFmtId="0" fontId="4" fillId="7" borderId="18" xfId="0" applyFont="1" applyFill="1" applyBorder="1" applyAlignment="1">
      <alignment wrapText="1"/>
    </xf>
    <xf numFmtId="3" fontId="4" fillId="7" borderId="18" xfId="0" applyNumberFormat="1" applyFont="1" applyFill="1" applyBorder="1" applyAlignment="1">
      <alignment wrapText="1"/>
    </xf>
    <xf numFmtId="3" fontId="3" fillId="7" borderId="19" xfId="0" applyNumberFormat="1" applyFont="1" applyFill="1" applyBorder="1"/>
    <xf numFmtId="3" fontId="3" fillId="7" borderId="37" xfId="0" applyNumberFormat="1" applyFont="1" applyFill="1" applyBorder="1"/>
    <xf numFmtId="3" fontId="3" fillId="7" borderId="50" xfId="0" applyNumberFormat="1" applyFont="1" applyFill="1" applyBorder="1"/>
    <xf numFmtId="9" fontId="3" fillId="7" borderId="53" xfId="0" applyNumberFormat="1" applyFont="1" applyFill="1" applyBorder="1" applyAlignment="1">
      <alignment horizontal="right"/>
    </xf>
    <xf numFmtId="10" fontId="6" fillId="7" borderId="20" xfId="0" applyNumberFormat="1" applyFont="1" applyFill="1" applyBorder="1" applyAlignment="1">
      <alignment horizontal="right"/>
    </xf>
    <xf numFmtId="0" fontId="4" fillId="8" borderId="17" xfId="0" applyFont="1" applyFill="1" applyBorder="1"/>
    <xf numFmtId="0" fontId="4" fillId="8" borderId="18" xfId="0" applyFont="1" applyFill="1" applyBorder="1" applyAlignment="1">
      <alignment wrapText="1"/>
    </xf>
    <xf numFmtId="3" fontId="4" fillId="8" borderId="18" xfId="0" applyNumberFormat="1" applyFont="1" applyFill="1" applyBorder="1" applyAlignment="1">
      <alignment wrapText="1"/>
    </xf>
    <xf numFmtId="3" fontId="4" fillId="8" borderId="19" xfId="0" applyNumberFormat="1" applyFont="1" applyFill="1" applyBorder="1" applyAlignment="1">
      <alignment wrapText="1"/>
    </xf>
    <xf numFmtId="164" fontId="4" fillId="8" borderId="17" xfId="0" applyNumberFormat="1" applyFont="1" applyFill="1" applyBorder="1" applyAlignment="1">
      <alignment wrapText="1"/>
    </xf>
    <xf numFmtId="164" fontId="4" fillId="8" borderId="20" xfId="0" applyNumberFormat="1" applyFont="1" applyFill="1" applyBorder="1" applyAlignment="1">
      <alignment wrapText="1"/>
    </xf>
    <xf numFmtId="9" fontId="3" fillId="8" borderId="54" xfId="0" applyNumberFormat="1" applyFont="1" applyFill="1" applyBorder="1" applyAlignment="1">
      <alignment horizontal="right"/>
    </xf>
    <xf numFmtId="164" fontId="4" fillId="8" borderId="26" xfId="0" applyNumberFormat="1" applyFont="1" applyFill="1" applyBorder="1" applyAlignment="1">
      <alignment wrapText="1"/>
    </xf>
    <xf numFmtId="164" fontId="4" fillId="8" borderId="27" xfId="0" applyNumberFormat="1" applyFont="1" applyFill="1" applyBorder="1" applyAlignment="1">
      <alignment wrapText="1"/>
    </xf>
    <xf numFmtId="10" fontId="6" fillId="8" borderId="13" xfId="0" applyNumberFormat="1" applyFont="1" applyFill="1" applyBorder="1" applyAlignment="1">
      <alignment horizontal="right"/>
    </xf>
    <xf numFmtId="164" fontId="4" fillId="8" borderId="51" xfId="0" applyNumberFormat="1" applyFont="1" applyFill="1" applyBorder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6" fillId="0" borderId="36" xfId="0" applyNumberFormat="1" applyFont="1" applyFill="1" applyBorder="1" applyAlignment="1">
      <alignment horizontal="center" vertical="center" wrapText="1"/>
    </xf>
    <xf numFmtId="10" fontId="6" fillId="0" borderId="29" xfId="0" applyNumberFormat="1" applyFont="1" applyFill="1" applyBorder="1" applyAlignment="1">
      <alignment horizontal="center" vertical="center" wrapText="1"/>
    </xf>
    <xf numFmtId="4" fontId="3" fillId="0" borderId="47" xfId="0" applyNumberFormat="1" applyFont="1" applyFill="1" applyBorder="1"/>
    <xf numFmtId="2" fontId="6" fillId="0" borderId="17" xfId="0" applyNumberFormat="1" applyFont="1" applyFill="1" applyBorder="1"/>
    <xf numFmtId="2" fontId="6" fillId="0" borderId="20" xfId="0" applyNumberFormat="1" applyFont="1" applyFill="1" applyBorder="1"/>
    <xf numFmtId="2" fontId="6" fillId="0" borderId="5" xfId="0" applyNumberFormat="1" applyFont="1" applyFill="1" applyBorder="1"/>
    <xf numFmtId="2" fontId="6" fillId="0" borderId="6" xfId="0" applyNumberFormat="1" applyFont="1" applyFill="1" applyBorder="1"/>
    <xf numFmtId="2" fontId="6" fillId="0" borderId="22" xfId="0" applyNumberFormat="1" applyFont="1" applyFill="1" applyBorder="1"/>
    <xf numFmtId="2" fontId="6" fillId="0" borderId="25" xfId="0" applyNumberFormat="1" applyFont="1" applyFill="1" applyBorder="1"/>
    <xf numFmtId="10" fontId="6" fillId="0" borderId="14" xfId="0" applyNumberFormat="1" applyFont="1" applyFill="1" applyBorder="1" applyAlignment="1">
      <alignment horizontal="right"/>
    </xf>
    <xf numFmtId="2" fontId="6" fillId="0" borderId="16" xfId="0" applyNumberFormat="1" applyFont="1" applyFill="1" applyBorder="1"/>
    <xf numFmtId="2" fontId="6" fillId="0" borderId="13" xfId="0" applyNumberFormat="1" applyFont="1" applyFill="1" applyBorder="1"/>
    <xf numFmtId="3" fontId="4" fillId="0" borderId="35" xfId="0" applyNumberFormat="1" applyFont="1" applyFill="1" applyBorder="1" applyAlignment="1">
      <alignment horizontal="right" wrapText="1"/>
    </xf>
    <xf numFmtId="164" fontId="6" fillId="0" borderId="5" xfId="0" applyNumberFormat="1" applyFont="1" applyFill="1" applyBorder="1"/>
    <xf numFmtId="164" fontId="6" fillId="0" borderId="6" xfId="0" applyNumberFormat="1" applyFont="1" applyFill="1" applyBorder="1"/>
    <xf numFmtId="4" fontId="6" fillId="0" borderId="38" xfId="0" applyNumberFormat="1" applyFont="1" applyFill="1" applyBorder="1"/>
    <xf numFmtId="4" fontId="6" fillId="0" borderId="11" xfId="0" applyNumberFormat="1" applyFont="1" applyFill="1" applyBorder="1"/>
    <xf numFmtId="3" fontId="12" fillId="0" borderId="11" xfId="0" applyNumberFormat="1" applyFont="1" applyFill="1" applyBorder="1"/>
    <xf numFmtId="4" fontId="3" fillId="0" borderId="48" xfId="0" applyNumberFormat="1" applyFont="1" applyFill="1" applyBorder="1" applyAlignment="1">
      <alignment horizontal="right"/>
    </xf>
    <xf numFmtId="4" fontId="6" fillId="0" borderId="38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/>
    <xf numFmtId="164" fontId="3" fillId="0" borderId="11" xfId="0" applyNumberFormat="1" applyFont="1" applyFill="1" applyBorder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164" fontId="3" fillId="0" borderId="24" xfId="0" applyNumberFormat="1" applyFont="1" applyFill="1" applyBorder="1" applyAlignment="1">
      <alignment horizontal="right"/>
    </xf>
    <xf numFmtId="4" fontId="3" fillId="0" borderId="61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 wrapText="1"/>
    </xf>
    <xf numFmtId="3" fontId="5" fillId="0" borderId="35" xfId="0" applyNumberFormat="1" applyFont="1" applyFill="1" applyBorder="1" applyAlignment="1">
      <alignment horizontal="right" wrapText="1"/>
    </xf>
    <xf numFmtId="164" fontId="3" fillId="0" borderId="19" xfId="0" applyNumberFormat="1" applyFont="1" applyFill="1" applyBorder="1"/>
    <xf numFmtId="164" fontId="3" fillId="0" borderId="24" xfId="0" applyNumberFormat="1" applyFont="1" applyFill="1" applyBorder="1"/>
    <xf numFmtId="164" fontId="4" fillId="0" borderId="11" xfId="0" applyNumberFormat="1" applyFont="1" applyFill="1" applyBorder="1"/>
    <xf numFmtId="4" fontId="12" fillId="0" borderId="48" xfId="0" applyNumberFormat="1" applyFont="1" applyFill="1" applyBorder="1"/>
    <xf numFmtId="4" fontId="16" fillId="0" borderId="38" xfId="0" applyNumberFormat="1" applyFont="1" applyFill="1" applyBorder="1"/>
    <xf numFmtId="4" fontId="16" fillId="0" borderId="11" xfId="0" applyNumberFormat="1" applyFont="1" applyFill="1" applyBorder="1"/>
    <xf numFmtId="4" fontId="10" fillId="0" borderId="38" xfId="0" applyNumberFormat="1" applyFont="1" applyFill="1" applyBorder="1"/>
    <xf numFmtId="4" fontId="10" fillId="0" borderId="11" xfId="0" applyNumberFormat="1" applyFont="1" applyFill="1" applyBorder="1"/>
    <xf numFmtId="164" fontId="4" fillId="0" borderId="8" xfId="0" applyNumberFormat="1" applyFont="1" applyFill="1" applyBorder="1"/>
    <xf numFmtId="4" fontId="4" fillId="0" borderId="64" xfId="0" applyNumberFormat="1" applyFont="1" applyFill="1" applyBorder="1"/>
    <xf numFmtId="4" fontId="4" fillId="0" borderId="65" xfId="0" applyNumberFormat="1" applyFont="1" applyFill="1" applyBorder="1"/>
    <xf numFmtId="10" fontId="6" fillId="0" borderId="31" xfId="0" applyNumberFormat="1" applyFont="1" applyFill="1" applyBorder="1" applyAlignment="1">
      <alignment horizontal="right"/>
    </xf>
    <xf numFmtId="4" fontId="4" fillId="0" borderId="66" xfId="0" applyNumberFormat="1" applyFont="1" applyFill="1" applyBorder="1"/>
    <xf numFmtId="4" fontId="4" fillId="0" borderId="31" xfId="0" applyNumberFormat="1" applyFont="1" applyFill="1" applyBorder="1"/>
    <xf numFmtId="2" fontId="6" fillId="0" borderId="7" xfId="0" applyNumberFormat="1" applyFont="1" applyFill="1" applyBorder="1"/>
    <xf numFmtId="2" fontId="6" fillId="0" borderId="9" xfId="0" applyNumberFormat="1" applyFont="1" applyFill="1" applyBorder="1"/>
    <xf numFmtId="3" fontId="3" fillId="7" borderId="47" xfId="0" applyNumberFormat="1" applyFont="1" applyFill="1" applyBorder="1"/>
    <xf numFmtId="10" fontId="6" fillId="7" borderId="19" xfId="0" applyNumberFormat="1" applyFont="1" applyFill="1" applyBorder="1" applyAlignment="1">
      <alignment horizontal="right"/>
    </xf>
    <xf numFmtId="164" fontId="4" fillId="8" borderId="18" xfId="0" applyNumberFormat="1" applyFont="1" applyFill="1" applyBorder="1" applyAlignment="1">
      <alignment wrapText="1"/>
    </xf>
    <xf numFmtId="2" fontId="3" fillId="0" borderId="17" xfId="0" applyNumberFormat="1" applyFont="1" applyFill="1" applyBorder="1"/>
    <xf numFmtId="2" fontId="3" fillId="0" borderId="18" xfId="0" applyNumberFormat="1" applyFont="1" applyFill="1" applyBorder="1"/>
    <xf numFmtId="4" fontId="3" fillId="0" borderId="67" xfId="0" applyNumberFormat="1" applyFont="1" applyFill="1" applyBorder="1"/>
    <xf numFmtId="4" fontId="3" fillId="0" borderId="18" xfId="0" applyNumberFormat="1" applyFont="1" applyFill="1" applyBorder="1"/>
    <xf numFmtId="4" fontId="3" fillId="0" borderId="17" xfId="0" applyNumberFormat="1" applyFont="1" applyFill="1" applyBorder="1"/>
    <xf numFmtId="9" fontId="3" fillId="0" borderId="29" xfId="0" applyNumberFormat="1" applyFont="1" applyFill="1" applyBorder="1" applyAlignment="1">
      <alignment horizontal="right"/>
    </xf>
    <xf numFmtId="9" fontId="3" fillId="7" borderId="14" xfId="0" applyNumberFormat="1" applyFont="1" applyFill="1" applyBorder="1" applyAlignment="1">
      <alignment horizontal="right"/>
    </xf>
    <xf numFmtId="9" fontId="3" fillId="7" borderId="19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9" fontId="3" fillId="0" borderId="24" xfId="0" applyNumberFormat="1" applyFont="1" applyFill="1" applyBorder="1" applyAlignment="1">
      <alignment horizontal="right"/>
    </xf>
    <xf numFmtId="9" fontId="3" fillId="0" borderId="14" xfId="0" applyNumberFormat="1" applyFont="1" applyFill="1" applyBorder="1" applyAlignment="1">
      <alignment horizontal="right"/>
    </xf>
    <xf numFmtId="9" fontId="3" fillId="8" borderId="19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9" fontId="3" fillId="0" borderId="31" xfId="0" applyNumberFormat="1" applyFont="1" applyFill="1" applyBorder="1" applyAlignment="1">
      <alignment horizontal="right"/>
    </xf>
    <xf numFmtId="164" fontId="4" fillId="8" borderId="67" xfId="0" applyNumberFormat="1" applyFont="1" applyFill="1" applyBorder="1" applyAlignment="1">
      <alignment wrapText="1"/>
    </xf>
    <xf numFmtId="10" fontId="6" fillId="8" borderId="20" xfId="0" applyNumberFormat="1" applyFont="1" applyFill="1" applyBorder="1" applyAlignment="1">
      <alignment horizontal="right"/>
    </xf>
    <xf numFmtId="10" fontId="6" fillId="8" borderId="19" xfId="0" applyNumberFormat="1" applyFont="1" applyFill="1" applyBorder="1" applyAlignment="1">
      <alignment horizontal="right"/>
    </xf>
    <xf numFmtId="0" fontId="3" fillId="0" borderId="52" xfId="0" applyFont="1" applyFill="1" applyBorder="1"/>
    <xf numFmtId="0" fontId="3" fillId="0" borderId="53" xfId="0" applyFont="1" applyFill="1" applyBorder="1"/>
    <xf numFmtId="0" fontId="3" fillId="0" borderId="68" xfId="0" applyFont="1" applyFill="1" applyBorder="1"/>
    <xf numFmtId="0" fontId="4" fillId="0" borderId="55" xfId="0" applyFont="1" applyFill="1" applyBorder="1"/>
    <xf numFmtId="3" fontId="4" fillId="0" borderId="55" xfId="0" applyNumberFormat="1" applyFont="1" applyFill="1" applyBorder="1" applyAlignment="1">
      <alignment horizontal="right" wrapText="1"/>
    </xf>
    <xf numFmtId="164" fontId="4" fillId="0" borderId="52" xfId="0" applyNumberFormat="1" applyFont="1" applyFill="1" applyBorder="1" applyAlignment="1">
      <alignment wrapText="1"/>
    </xf>
    <xf numFmtId="0" fontId="3" fillId="0" borderId="53" xfId="0" applyFont="1" applyFill="1" applyBorder="1" applyAlignment="1">
      <alignment horizontal="right"/>
    </xf>
    <xf numFmtId="4" fontId="3" fillId="0" borderId="53" xfId="0" applyNumberFormat="1" applyFont="1" applyFill="1" applyBorder="1" applyAlignment="1">
      <alignment horizontal="right"/>
    </xf>
    <xf numFmtId="0" fontId="3" fillId="0" borderId="68" xfId="0" applyFont="1" applyFill="1" applyBorder="1" applyAlignment="1">
      <alignment horizontal="right"/>
    </xf>
    <xf numFmtId="3" fontId="5" fillId="0" borderId="55" xfId="0" applyNumberFormat="1" applyFont="1" applyFill="1" applyBorder="1" applyAlignment="1">
      <alignment horizontal="right" wrapText="1"/>
    </xf>
    <xf numFmtId="0" fontId="3" fillId="0" borderId="69" xfId="0" applyFont="1" applyFill="1" applyBorder="1"/>
    <xf numFmtId="0" fontId="2" fillId="0" borderId="29" xfId="0" applyFont="1" applyFill="1" applyBorder="1"/>
    <xf numFmtId="4" fontId="3" fillId="0" borderId="1" xfId="0" applyNumberFormat="1" applyFont="1" applyFill="1" applyBorder="1" applyAlignment="1">
      <alignment horizontal="right"/>
    </xf>
    <xf numFmtId="2" fontId="6" fillId="0" borderId="46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wrapText="1"/>
    </xf>
    <xf numFmtId="3" fontId="4" fillId="0" borderId="67" xfId="0" applyNumberFormat="1" applyFont="1" applyFill="1" applyBorder="1" applyAlignment="1">
      <alignment wrapText="1"/>
    </xf>
    <xf numFmtId="3" fontId="3" fillId="0" borderId="46" xfId="0" applyNumberFormat="1" applyFont="1" applyFill="1" applyBorder="1" applyAlignment="1">
      <alignment wrapText="1"/>
    </xf>
    <xf numFmtId="3" fontId="3" fillId="0" borderId="70" xfId="0" applyNumberFormat="1" applyFont="1" applyFill="1" applyBorder="1" applyAlignment="1">
      <alignment wrapText="1"/>
    </xf>
    <xf numFmtId="3" fontId="5" fillId="7" borderId="35" xfId="0" applyNumberFormat="1" applyFont="1" applyFill="1" applyBorder="1" applyAlignment="1">
      <alignment horizontal="right" wrapText="1"/>
    </xf>
    <xf numFmtId="3" fontId="4" fillId="7" borderId="67" xfId="0" applyNumberFormat="1" applyFont="1" applyFill="1" applyBorder="1" applyAlignment="1">
      <alignment wrapText="1"/>
    </xf>
    <xf numFmtId="3" fontId="3" fillId="0" borderId="46" xfId="0" applyNumberFormat="1" applyFont="1" applyFill="1" applyBorder="1" applyAlignment="1">
      <alignment horizontal="right" wrapText="1"/>
    </xf>
    <xf numFmtId="3" fontId="4" fillId="8" borderId="67" xfId="0" applyNumberFormat="1" applyFont="1" applyFill="1" applyBorder="1" applyAlignment="1">
      <alignment wrapText="1"/>
    </xf>
    <xf numFmtId="3" fontId="6" fillId="0" borderId="46" xfId="0" applyNumberFormat="1" applyFont="1" applyFill="1" applyBorder="1" applyAlignment="1">
      <alignment horizontal="left" wrapText="1" indent="2"/>
    </xf>
    <xf numFmtId="3" fontId="6" fillId="0" borderId="46" xfId="0" applyNumberFormat="1" applyFont="1" applyFill="1" applyBorder="1" applyAlignment="1">
      <alignment horizontal="right" indent="2"/>
    </xf>
    <xf numFmtId="3" fontId="6" fillId="0" borderId="46" xfId="0" applyNumberFormat="1" applyFont="1" applyFill="1" applyBorder="1" applyAlignment="1">
      <alignment horizontal="right"/>
    </xf>
    <xf numFmtId="3" fontId="3" fillId="0" borderId="70" xfId="0" applyNumberFormat="1" applyFont="1" applyFill="1" applyBorder="1" applyAlignment="1">
      <alignment horizontal="right"/>
    </xf>
    <xf numFmtId="3" fontId="4" fillId="0" borderId="67" xfId="0" applyNumberFormat="1" applyFont="1" applyFill="1" applyBorder="1"/>
    <xf numFmtId="0" fontId="3" fillId="0" borderId="46" xfId="0" applyFont="1" applyFill="1" applyBorder="1" applyAlignment="1">
      <alignment wrapText="1"/>
    </xf>
    <xf numFmtId="0" fontId="5" fillId="0" borderId="71" xfId="0" applyFont="1" applyFill="1" applyBorder="1" applyAlignment="1">
      <alignment horizontal="right" wrapText="1"/>
    </xf>
    <xf numFmtId="0" fontId="4" fillId="0" borderId="20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5" fillId="7" borderId="13" xfId="0" applyFont="1" applyFill="1" applyBorder="1" applyAlignment="1">
      <alignment horizontal="right" wrapText="1"/>
    </xf>
    <xf numFmtId="0" fontId="4" fillId="7" borderId="20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right" wrapText="1"/>
    </xf>
    <xf numFmtId="0" fontId="4" fillId="8" borderId="20" xfId="0" applyFont="1" applyFill="1" applyBorder="1" applyAlignment="1">
      <alignment wrapText="1"/>
    </xf>
    <xf numFmtId="0" fontId="6" fillId="0" borderId="6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 indent="2"/>
    </xf>
    <xf numFmtId="0" fontId="3" fillId="0" borderId="6" xfId="0" applyFont="1" applyFill="1" applyBorder="1" applyAlignment="1">
      <alignment horizontal="justify"/>
    </xf>
    <xf numFmtId="0" fontId="3" fillId="0" borderId="6" xfId="0" applyFont="1" applyFill="1" applyBorder="1" applyAlignment="1">
      <alignment horizontal="left" indent="2"/>
    </xf>
    <xf numFmtId="0" fontId="6" fillId="0" borderId="6" xfId="0" applyFont="1" applyFill="1" applyBorder="1" applyAlignment="1">
      <alignment horizontal="left" indent="2"/>
    </xf>
    <xf numFmtId="0" fontId="3" fillId="0" borderId="6" xfId="0" applyFont="1" applyFill="1" applyBorder="1"/>
    <xf numFmtId="0" fontId="6" fillId="0" borderId="6" xfId="0" applyFont="1" applyFill="1" applyBorder="1"/>
    <xf numFmtId="0" fontId="3" fillId="0" borderId="25" xfId="0" applyFont="1" applyFill="1" applyBorder="1"/>
    <xf numFmtId="0" fontId="4" fillId="0" borderId="20" xfId="0" applyFont="1" applyFill="1" applyBorder="1"/>
    <xf numFmtId="0" fontId="5" fillId="0" borderId="9" xfId="0" applyFont="1" applyFill="1" applyBorder="1" applyAlignment="1">
      <alignment horizontal="right" wrapText="1"/>
    </xf>
    <xf numFmtId="1" fontId="5" fillId="0" borderId="35" xfId="0" applyNumberFormat="1" applyFont="1" applyFill="1" applyBorder="1" applyAlignment="1">
      <alignment horizontal="right" wrapText="1"/>
    </xf>
    <xf numFmtId="0" fontId="4" fillId="7" borderId="20" xfId="0" applyFont="1" applyFill="1" applyBorder="1"/>
    <xf numFmtId="0" fontId="4" fillId="7" borderId="67" xfId="0" applyFont="1" applyFill="1" applyBorder="1"/>
    <xf numFmtId="0" fontId="4" fillId="7" borderId="18" xfId="0" applyFont="1" applyFill="1" applyBorder="1"/>
    <xf numFmtId="3" fontId="12" fillId="7" borderId="19" xfId="0" applyNumberFormat="1" applyFont="1" applyFill="1" applyBorder="1"/>
    <xf numFmtId="164" fontId="3" fillId="7" borderId="37" xfId="0" applyNumberFormat="1" applyFont="1" applyFill="1" applyBorder="1"/>
    <xf numFmtId="164" fontId="3" fillId="7" borderId="19" xfId="0" applyNumberFormat="1" applyFont="1" applyFill="1" applyBorder="1"/>
    <xf numFmtId="2" fontId="3" fillId="7" borderId="37" xfId="0" applyNumberFormat="1" applyFont="1" applyFill="1" applyBorder="1"/>
    <xf numFmtId="2" fontId="3" fillId="7" borderId="19" xfId="0" applyNumberFormat="1" applyFont="1" applyFill="1" applyBorder="1"/>
    <xf numFmtId="4" fontId="3" fillId="7" borderId="47" xfId="0" applyNumberFormat="1" applyFont="1" applyFill="1" applyBorder="1"/>
    <xf numFmtId="4" fontId="3" fillId="7" borderId="19" xfId="0" applyNumberFormat="1" applyFont="1" applyFill="1" applyBorder="1"/>
    <xf numFmtId="4" fontId="4" fillId="7" borderId="37" xfId="0" applyNumberFormat="1" applyFont="1" applyFill="1" applyBorder="1"/>
    <xf numFmtId="4" fontId="4" fillId="7" borderId="19" xfId="0" applyNumberFormat="1" applyFont="1" applyFill="1" applyBorder="1"/>
    <xf numFmtId="0" fontId="3" fillId="7" borderId="5" xfId="0" applyFont="1" applyFill="1" applyBorder="1"/>
    <xf numFmtId="0" fontId="3" fillId="7" borderId="6" xfId="0" applyFont="1" applyFill="1" applyBorder="1" applyAlignment="1">
      <alignment wrapText="1"/>
    </xf>
    <xf numFmtId="0" fontId="3" fillId="7" borderId="46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3" fontId="3" fillId="7" borderId="11" xfId="0" applyNumberFormat="1" applyFont="1" applyFill="1" applyBorder="1"/>
    <xf numFmtId="164" fontId="3" fillId="7" borderId="38" xfId="0" applyNumberFormat="1" applyFont="1" applyFill="1" applyBorder="1"/>
    <xf numFmtId="164" fontId="3" fillId="7" borderId="11" xfId="0" applyNumberFormat="1" applyFont="1" applyFill="1" applyBorder="1"/>
    <xf numFmtId="4" fontId="3" fillId="7" borderId="48" xfId="0" applyNumberFormat="1" applyFont="1" applyFill="1" applyBorder="1"/>
    <xf numFmtId="4" fontId="3" fillId="7" borderId="11" xfId="0" applyNumberFormat="1" applyFont="1" applyFill="1" applyBorder="1"/>
    <xf numFmtId="4" fontId="10" fillId="7" borderId="38" xfId="0" applyNumberFormat="1" applyFont="1" applyFill="1" applyBorder="1"/>
    <xf numFmtId="4" fontId="10" fillId="7" borderId="11" xfId="0" applyNumberFormat="1" applyFont="1" applyFill="1" applyBorder="1"/>
    <xf numFmtId="0" fontId="3" fillId="9" borderId="22" xfId="0" applyFont="1" applyFill="1" applyBorder="1"/>
    <xf numFmtId="0" fontId="3" fillId="9" borderId="25" xfId="0" applyFont="1" applyFill="1" applyBorder="1" applyAlignment="1">
      <alignment wrapText="1"/>
    </xf>
    <xf numFmtId="0" fontId="3" fillId="9" borderId="70" xfId="0" applyFont="1" applyFill="1" applyBorder="1" applyAlignment="1">
      <alignment wrapText="1"/>
    </xf>
    <xf numFmtId="0" fontId="3" fillId="9" borderId="23" xfId="0" applyFont="1" applyFill="1" applyBorder="1" applyAlignment="1">
      <alignment wrapText="1"/>
    </xf>
    <xf numFmtId="3" fontId="3" fillId="9" borderId="24" xfId="0" applyNumberFormat="1" applyFont="1" applyFill="1" applyBorder="1"/>
    <xf numFmtId="164" fontId="3" fillId="9" borderId="39" xfId="0" applyNumberFormat="1" applyFont="1" applyFill="1" applyBorder="1"/>
    <xf numFmtId="164" fontId="3" fillId="9" borderId="24" xfId="0" applyNumberFormat="1" applyFont="1" applyFill="1" applyBorder="1"/>
    <xf numFmtId="9" fontId="3" fillId="9" borderId="11" xfId="0" applyNumberFormat="1" applyFont="1" applyFill="1" applyBorder="1" applyAlignment="1">
      <alignment horizontal="right"/>
    </xf>
    <xf numFmtId="2" fontId="3" fillId="9" borderId="5" xfId="0" applyNumberFormat="1" applyFont="1" applyFill="1" applyBorder="1"/>
    <xf numFmtId="2" fontId="3" fillId="9" borderId="1" xfId="0" applyNumberFormat="1" applyFont="1" applyFill="1" applyBorder="1"/>
    <xf numFmtId="10" fontId="6" fillId="9" borderId="6" xfId="0" applyNumberFormat="1" applyFont="1" applyFill="1" applyBorder="1" applyAlignment="1">
      <alignment horizontal="right"/>
    </xf>
    <xf numFmtId="4" fontId="3" fillId="9" borderId="46" xfId="0" applyNumberFormat="1" applyFont="1" applyFill="1" applyBorder="1"/>
    <xf numFmtId="4" fontId="3" fillId="9" borderId="1" xfId="0" applyNumberFormat="1" applyFont="1" applyFill="1" applyBorder="1"/>
    <xf numFmtId="10" fontId="6" fillId="9" borderId="11" xfId="0" applyNumberFormat="1" applyFont="1" applyFill="1" applyBorder="1" applyAlignment="1">
      <alignment horizontal="right"/>
    </xf>
    <xf numFmtId="4" fontId="10" fillId="9" borderId="5" xfId="0" applyNumberFormat="1" applyFont="1" applyFill="1" applyBorder="1"/>
    <xf numFmtId="4" fontId="10" fillId="9" borderId="1" xfId="0" applyNumberFormat="1" applyFont="1" applyFill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10" fontId="6" fillId="0" borderId="43" xfId="0" applyNumberFormat="1" applyFont="1" applyFill="1" applyBorder="1" applyAlignment="1">
      <alignment horizontal="center" vertical="center" wrapText="1"/>
    </xf>
    <xf numFmtId="10" fontId="6" fillId="0" borderId="44" xfId="0" applyNumberFormat="1" applyFont="1" applyFill="1" applyBorder="1" applyAlignment="1">
      <alignment horizontal="center" vertical="center" wrapText="1"/>
    </xf>
    <xf numFmtId="10" fontId="6" fillId="0" borderId="52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2" fontId="6" fillId="0" borderId="40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 wrapText="1"/>
    </xf>
    <xf numFmtId="2" fontId="6" fillId="0" borderId="41" xfId="0" applyNumberFormat="1" applyFont="1" applyFill="1" applyBorder="1" applyAlignment="1">
      <alignment horizontal="center" vertical="center" wrapText="1"/>
    </xf>
    <xf numFmtId="2" fontId="6" fillId="0" borderId="63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5" fillId="7" borderId="34" xfId="0" applyFont="1" applyFill="1" applyBorder="1" applyAlignment="1">
      <alignment horizontal="center" wrapText="1"/>
    </xf>
    <xf numFmtId="0" fontId="5" fillId="7" borderId="35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2" fontId="6" fillId="0" borderId="56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2" fontId="6" fillId="0" borderId="42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wrapText="1"/>
    </xf>
    <xf numFmtId="0" fontId="5" fillId="0" borderId="55" xfId="0" applyFont="1" applyFill="1" applyBorder="1" applyAlignment="1">
      <alignment horizont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0" fontId="6" fillId="0" borderId="30" xfId="0" applyNumberFormat="1" applyFont="1" applyFill="1" applyBorder="1" applyAlignment="1">
      <alignment horizontal="center" vertical="center" wrapText="1"/>
    </xf>
    <xf numFmtId="10" fontId="6" fillId="0" borderId="29" xfId="0" applyNumberFormat="1" applyFont="1" applyFill="1" applyBorder="1" applyAlignment="1">
      <alignment horizontal="center" vertical="center" wrapText="1"/>
    </xf>
    <xf numFmtId="10" fontId="6" fillId="0" borderId="19" xfId="0" applyNumberFormat="1" applyFont="1" applyFill="1" applyBorder="1" applyAlignment="1">
      <alignment horizontal="center" vertical="center" wrapText="1"/>
    </xf>
    <xf numFmtId="2" fontId="6" fillId="0" borderId="68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9" fontId="22" fillId="0" borderId="5" xfId="0" applyNumberFormat="1" applyFont="1" applyFill="1" applyBorder="1" applyAlignment="1">
      <alignment horizontal="center" vertical="center" wrapText="1"/>
    </xf>
    <xf numFmtId="49" fontId="23" fillId="0" borderId="6" xfId="0" applyNumberFormat="1" applyFont="1" applyFill="1" applyBorder="1" applyAlignment="1">
      <alignment horizontal="center" vertical="center" wrapText="1"/>
    </xf>
    <xf numFmtId="49" fontId="23" fillId="0" borderId="46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5" xfId="0" applyNumberFormat="1" applyFont="1" applyFill="1" applyBorder="1" applyAlignment="1">
      <alignment horizontal="center" vertical="center" wrapText="1"/>
    </xf>
    <xf numFmtId="49" fontId="23" fillId="0" borderId="53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 wrapText="1"/>
    </xf>
    <xf numFmtId="164" fontId="16" fillId="0" borderId="39" xfId="0" applyNumberFormat="1" applyFont="1" applyFill="1" applyBorder="1"/>
    <xf numFmtId="164" fontId="16" fillId="0" borderId="24" xfId="0" applyNumberFormat="1" applyFont="1" applyFill="1" applyBorder="1"/>
    <xf numFmtId="9" fontId="16" fillId="0" borderId="29" xfId="0" applyNumberFormat="1" applyFont="1" applyFill="1" applyBorder="1" applyAlignment="1">
      <alignment horizontal="right"/>
    </xf>
    <xf numFmtId="2" fontId="16" fillId="0" borderId="21" xfId="0" applyNumberFormat="1" applyFont="1" applyFill="1" applyBorder="1"/>
    <xf numFmtId="2" fontId="16" fillId="0" borderId="29" xfId="0" applyNumberFormat="1" applyFont="1" applyFill="1" applyBorder="1"/>
    <xf numFmtId="10" fontId="20" fillId="0" borderId="28" xfId="0" applyNumberFormat="1" applyFont="1" applyFill="1" applyBorder="1" applyAlignment="1">
      <alignment horizontal="right"/>
    </xf>
    <xf numFmtId="4" fontId="16" fillId="0" borderId="36" xfId="0" applyNumberFormat="1" applyFont="1" applyFill="1" applyBorder="1"/>
    <xf numFmtId="4" fontId="16" fillId="0" borderId="27" xfId="0" applyNumberFormat="1" applyFont="1" applyFill="1" applyBorder="1"/>
    <xf numFmtId="10" fontId="20" fillId="0" borderId="29" xfId="0" applyNumberFormat="1" applyFont="1" applyFill="1" applyBorder="1" applyAlignment="1">
      <alignment horizontal="right"/>
    </xf>
    <xf numFmtId="4" fontId="16" fillId="0" borderId="26" xfId="0" applyNumberFormat="1" applyFont="1" applyFill="1" applyBorder="1"/>
    <xf numFmtId="4" fontId="16" fillId="0" borderId="29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opLeftCell="A34" zoomScale="120" zoomScaleNormal="120" zoomScaleSheetLayoutView="90" workbookViewId="0">
      <selection activeCell="P67" sqref="P67"/>
    </sheetView>
  </sheetViews>
  <sheetFormatPr defaultRowHeight="14.1" customHeight="1" outlineLevelCol="1"/>
  <cols>
    <col min="1" max="1" width="2.85546875" style="1" customWidth="1"/>
    <col min="2" max="2" width="53.42578125" style="4" customWidth="1"/>
    <col min="3" max="3" width="9.5703125" style="1" customWidth="1"/>
    <col min="4" max="4" width="9.5703125" style="37" customWidth="1"/>
    <col min="5" max="9" width="9.5703125" style="32" customWidth="1" outlineLevel="1"/>
    <col min="10" max="10" width="9.5703125" style="1" customWidth="1"/>
    <col min="11" max="11" width="11.5703125" style="1" customWidth="1"/>
    <col min="12" max="16384" width="9.140625" style="1"/>
  </cols>
  <sheetData>
    <row r="1" spans="1:11" ht="14.1" customHeight="1">
      <c r="A1" s="1" t="s">
        <v>0</v>
      </c>
      <c r="K1" s="2" t="s">
        <v>1</v>
      </c>
    </row>
    <row r="2" spans="1:11" ht="14.1" customHeight="1">
      <c r="A2" s="1" t="s">
        <v>2</v>
      </c>
      <c r="K2" s="2" t="s">
        <v>3</v>
      </c>
    </row>
    <row r="3" spans="1:11" ht="14.1" customHeight="1">
      <c r="A3" s="1" t="s">
        <v>4</v>
      </c>
      <c r="K3" s="2"/>
    </row>
    <row r="4" spans="1:11" ht="14.1" customHeight="1">
      <c r="A4" s="1" t="s">
        <v>5</v>
      </c>
      <c r="K4" s="2" t="s">
        <v>6</v>
      </c>
    </row>
    <row r="6" spans="1:11" ht="14.1" customHeight="1">
      <c r="A6" s="450" t="s">
        <v>7</v>
      </c>
      <c r="B6" s="450"/>
      <c r="C6" s="450"/>
      <c r="D6" s="450"/>
      <c r="E6" s="450"/>
      <c r="F6" s="450"/>
      <c r="G6" s="450"/>
      <c r="H6" s="450"/>
      <c r="I6" s="450"/>
      <c r="J6" s="450"/>
      <c r="K6" s="450"/>
    </row>
    <row r="7" spans="1:11" ht="14.1" customHeight="1">
      <c r="A7" s="451" t="s">
        <v>8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</row>
    <row r="8" spans="1:11" ht="14.1" customHeight="1">
      <c r="A8" s="451" t="s">
        <v>9</v>
      </c>
      <c r="B8" s="451"/>
      <c r="C8" s="451"/>
      <c r="D8" s="451"/>
      <c r="E8" s="451"/>
      <c r="F8" s="451"/>
      <c r="G8" s="451"/>
      <c r="H8" s="451"/>
      <c r="I8" s="451"/>
      <c r="J8" s="451"/>
      <c r="K8" s="451"/>
    </row>
    <row r="9" spans="1:11" ht="14.1" customHeight="1" thickBot="1"/>
    <row r="10" spans="1:11" s="27" customFormat="1" ht="26.45" customHeight="1" thickBot="1">
      <c r="A10" s="31" t="s">
        <v>10</v>
      </c>
      <c r="B10" s="30" t="s">
        <v>11</v>
      </c>
      <c r="C10" s="30" t="s">
        <v>12</v>
      </c>
      <c r="D10" s="38" t="s">
        <v>13</v>
      </c>
      <c r="E10" s="33" t="s">
        <v>14</v>
      </c>
      <c r="F10" s="33" t="s">
        <v>15</v>
      </c>
      <c r="G10" s="33" t="s">
        <v>16</v>
      </c>
      <c r="H10" s="33" t="s">
        <v>17</v>
      </c>
      <c r="I10" s="33" t="s">
        <v>18</v>
      </c>
      <c r="J10" s="29" t="s">
        <v>19</v>
      </c>
      <c r="K10" s="28" t="s">
        <v>20</v>
      </c>
    </row>
    <row r="11" spans="1:11" s="3" customFormat="1" ht="14.1" customHeight="1">
      <c r="A11" s="9" t="s">
        <v>21</v>
      </c>
      <c r="B11" s="10" t="s">
        <v>22</v>
      </c>
      <c r="C11" s="11"/>
      <c r="D11" s="39"/>
      <c r="E11" s="34"/>
      <c r="F11" s="34"/>
      <c r="G11" s="34"/>
      <c r="H11" s="34"/>
      <c r="I11" s="34"/>
      <c r="J11" s="26"/>
      <c r="K11" s="12"/>
    </row>
    <row r="12" spans="1:11" s="3" customFormat="1" ht="14.1" customHeight="1">
      <c r="A12" s="13"/>
      <c r="B12" s="5"/>
      <c r="C12" s="6"/>
      <c r="D12" s="40"/>
      <c r="E12" s="35"/>
      <c r="F12" s="35"/>
      <c r="G12" s="35"/>
      <c r="H12" s="35"/>
      <c r="I12" s="35"/>
      <c r="J12" s="25"/>
      <c r="K12" s="14"/>
    </row>
    <row r="13" spans="1:11" s="3" customFormat="1" ht="14.1" customHeight="1">
      <c r="A13" s="15"/>
      <c r="B13" s="7" t="s">
        <v>23</v>
      </c>
      <c r="C13" s="6">
        <f>1200+8387+4109</f>
        <v>13696</v>
      </c>
      <c r="D13" s="40">
        <f>SUM(E13:I13)</f>
        <v>13610</v>
      </c>
      <c r="E13" s="35">
        <v>13610</v>
      </c>
      <c r="F13" s="35"/>
      <c r="G13" s="35"/>
      <c r="H13" s="35"/>
      <c r="I13" s="35"/>
      <c r="J13" s="55"/>
      <c r="K13" s="14"/>
    </row>
    <row r="14" spans="1:11" s="3" customFormat="1" ht="14.1" customHeight="1">
      <c r="A14" s="15"/>
      <c r="B14" s="7" t="s">
        <v>24</v>
      </c>
      <c r="C14" s="6">
        <v>200</v>
      </c>
      <c r="D14" s="40">
        <f>SUM(E14:I14)</f>
        <v>200</v>
      </c>
      <c r="E14" s="35"/>
      <c r="F14" s="35">
        <v>200</v>
      </c>
      <c r="G14" s="35"/>
      <c r="H14" s="35"/>
      <c r="I14" s="35"/>
      <c r="J14" s="55"/>
      <c r="K14" s="14"/>
    </row>
    <row r="15" spans="1:11" s="3" customFormat="1" ht="14.1" customHeight="1">
      <c r="A15" s="15"/>
      <c r="B15" s="7" t="s">
        <v>25</v>
      </c>
      <c r="C15" s="6">
        <v>1997</v>
      </c>
      <c r="D15" s="40">
        <f>SUM(E15:H15)</f>
        <v>1996</v>
      </c>
      <c r="E15" s="35"/>
      <c r="F15" s="35"/>
      <c r="G15" s="35">
        <v>1996</v>
      </c>
      <c r="H15" s="35"/>
      <c r="I15" s="35"/>
      <c r="J15" s="55"/>
      <c r="K15" s="14"/>
    </row>
    <row r="16" spans="1:11" s="3" customFormat="1" ht="14.1" customHeight="1">
      <c r="A16" s="15"/>
      <c r="B16" s="7" t="s">
        <v>26</v>
      </c>
      <c r="C16" s="6">
        <v>267</v>
      </c>
      <c r="D16" s="40">
        <f>SUM(E16:H16)</f>
        <v>267</v>
      </c>
      <c r="E16" s="35"/>
      <c r="F16" s="35"/>
      <c r="G16" s="35"/>
      <c r="H16" s="35">
        <v>267</v>
      </c>
      <c r="I16" s="35"/>
      <c r="J16" s="55"/>
      <c r="K16" s="14"/>
    </row>
    <row r="17" spans="1:11" s="3" customFormat="1" ht="14.1" customHeight="1" thickBot="1">
      <c r="A17" s="16"/>
      <c r="B17" s="17" t="s">
        <v>27</v>
      </c>
      <c r="C17" s="19">
        <f t="shared" ref="C17:H17" si="0">SUM(C13:C16)</f>
        <v>16160</v>
      </c>
      <c r="D17" s="41">
        <f t="shared" si="0"/>
        <v>16073</v>
      </c>
      <c r="E17" s="19">
        <f t="shared" si="0"/>
        <v>13610</v>
      </c>
      <c r="F17" s="19">
        <f t="shared" si="0"/>
        <v>200</v>
      </c>
      <c r="G17" s="19">
        <f t="shared" si="0"/>
        <v>1996</v>
      </c>
      <c r="H17" s="19">
        <f t="shared" si="0"/>
        <v>267</v>
      </c>
      <c r="I17" s="24"/>
      <c r="J17" s="51">
        <f>D17/C17</f>
        <v>0.99461633663366333</v>
      </c>
      <c r="K17" s="20"/>
    </row>
    <row r="18" spans="1:11" s="3" customFormat="1" ht="14.1" customHeight="1">
      <c r="A18" s="9" t="s">
        <v>28</v>
      </c>
      <c r="B18" s="10" t="s">
        <v>29</v>
      </c>
      <c r="C18" s="11"/>
      <c r="D18" s="39"/>
      <c r="E18" s="34"/>
      <c r="F18" s="34"/>
      <c r="G18" s="34"/>
      <c r="H18" s="34"/>
      <c r="I18" s="34"/>
      <c r="J18" s="26"/>
      <c r="K18" s="12"/>
    </row>
    <row r="19" spans="1:11" s="3" customFormat="1" ht="14.1" customHeight="1">
      <c r="A19" s="15"/>
      <c r="B19" s="7" t="s">
        <v>30</v>
      </c>
      <c r="C19" s="6">
        <v>184</v>
      </c>
      <c r="D19" s="40">
        <f>SUM(E19:I19)</f>
        <v>184</v>
      </c>
      <c r="E19" s="35">
        <v>184</v>
      </c>
      <c r="F19" s="35"/>
      <c r="G19" s="35"/>
      <c r="H19" s="35"/>
      <c r="I19" s="35"/>
      <c r="J19" s="55"/>
      <c r="K19" s="14"/>
    </row>
    <row r="20" spans="1:11" s="3" customFormat="1" ht="14.1" customHeight="1">
      <c r="A20" s="15"/>
      <c r="B20" s="22" t="s">
        <v>31</v>
      </c>
      <c r="C20" s="6">
        <v>1207</v>
      </c>
      <c r="D20" s="40">
        <f>SUM(E20:I20)</f>
        <v>1207</v>
      </c>
      <c r="E20" s="35">
        <v>1207</v>
      </c>
      <c r="F20" s="35"/>
      <c r="G20" s="35"/>
      <c r="H20" s="35"/>
      <c r="I20" s="35"/>
      <c r="J20" s="55"/>
      <c r="K20" s="14"/>
    </row>
    <row r="21" spans="1:11" s="3" customFormat="1" ht="14.1" customHeight="1">
      <c r="A21" s="15"/>
      <c r="B21" s="7" t="s">
        <v>32</v>
      </c>
      <c r="C21" s="6"/>
      <c r="D21" s="40">
        <f>SUM(E21:I21)</f>
        <v>0</v>
      </c>
      <c r="E21" s="35"/>
      <c r="F21" s="35"/>
      <c r="G21" s="35"/>
      <c r="H21" s="35"/>
      <c r="I21" s="35"/>
      <c r="J21" s="25"/>
      <c r="K21" s="14"/>
    </row>
    <row r="22" spans="1:11" s="3" customFormat="1" ht="14.1" customHeight="1">
      <c r="A22" s="15"/>
      <c r="B22" s="7" t="s">
        <v>33</v>
      </c>
      <c r="C22" s="6"/>
      <c r="D22" s="40">
        <f>SUM(E22:I22)</f>
        <v>13129</v>
      </c>
      <c r="E22" s="35"/>
      <c r="F22" s="35"/>
      <c r="G22" s="35"/>
      <c r="H22" s="35"/>
      <c r="I22" s="35">
        <v>13129</v>
      </c>
      <c r="J22" s="25"/>
      <c r="K22" s="14"/>
    </row>
    <row r="23" spans="1:11" s="3" customFormat="1" ht="14.1" customHeight="1">
      <c r="A23" s="15"/>
      <c r="B23" s="7" t="s">
        <v>34</v>
      </c>
      <c r="C23" s="6">
        <v>9967</v>
      </c>
      <c r="D23" s="40">
        <f>SUM(E23:I23)</f>
        <v>36</v>
      </c>
      <c r="E23" s="35"/>
      <c r="F23" s="35"/>
      <c r="G23" s="35">
        <v>36</v>
      </c>
      <c r="H23" s="35"/>
      <c r="I23" s="35"/>
      <c r="J23" s="25"/>
      <c r="K23" s="14"/>
    </row>
    <row r="24" spans="1:11" s="3" customFormat="1" ht="14.1" customHeight="1" thickBot="1">
      <c r="A24" s="16"/>
      <c r="B24" s="17" t="s">
        <v>35</v>
      </c>
      <c r="C24" s="56">
        <f t="shared" ref="C24:I24" si="1">SUM(C19:C23)</f>
        <v>11358</v>
      </c>
      <c r="D24" s="57">
        <f t="shared" si="1"/>
        <v>14556</v>
      </c>
      <c r="E24" s="58">
        <f t="shared" si="1"/>
        <v>1391</v>
      </c>
      <c r="F24" s="58">
        <f t="shared" si="1"/>
        <v>0</v>
      </c>
      <c r="G24" s="58">
        <f t="shared" si="1"/>
        <v>36</v>
      </c>
      <c r="H24" s="58">
        <f t="shared" si="1"/>
        <v>0</v>
      </c>
      <c r="I24" s="58">
        <f t="shared" si="1"/>
        <v>13129</v>
      </c>
      <c r="J24" s="59">
        <f>D24/C24</f>
        <v>1.2815636555731642</v>
      </c>
      <c r="K24" s="60"/>
    </row>
    <row r="25" spans="1:11" s="3" customFormat="1" ht="14.1" customHeight="1">
      <c r="A25" s="9" t="s">
        <v>36</v>
      </c>
      <c r="B25" s="10" t="s">
        <v>37</v>
      </c>
      <c r="C25" s="11"/>
      <c r="D25" s="39"/>
      <c r="E25" s="34"/>
      <c r="F25" s="34"/>
      <c r="G25" s="34"/>
      <c r="H25" s="34"/>
      <c r="I25" s="34"/>
      <c r="J25" s="26"/>
      <c r="K25" s="12"/>
    </row>
    <row r="26" spans="1:11" s="3" customFormat="1" ht="14.1" customHeight="1">
      <c r="A26" s="15"/>
      <c r="B26" s="7" t="s">
        <v>38</v>
      </c>
      <c r="C26" s="6">
        <v>2600</v>
      </c>
      <c r="D26" s="40">
        <f>SUM(E26:I26)</f>
        <v>3200</v>
      </c>
      <c r="E26" s="35"/>
      <c r="F26" s="35"/>
      <c r="G26" s="35"/>
      <c r="H26" s="35"/>
      <c r="I26" s="35">
        <v>3200</v>
      </c>
      <c r="J26" s="61"/>
      <c r="K26" s="14"/>
    </row>
    <row r="27" spans="1:11" s="3" customFormat="1" ht="14.1" customHeight="1">
      <c r="A27" s="15"/>
      <c r="B27" s="7" t="s">
        <v>39</v>
      </c>
      <c r="C27" s="6"/>
      <c r="D27" s="40"/>
      <c r="E27" s="35"/>
      <c r="F27" s="35"/>
      <c r="G27" s="35"/>
      <c r="H27" s="35"/>
      <c r="I27" s="35"/>
      <c r="J27" s="62"/>
      <c r="K27" s="14"/>
    </row>
    <row r="28" spans="1:11" s="3" customFormat="1" ht="14.1" customHeight="1">
      <c r="A28" s="15"/>
      <c r="B28" s="7" t="s">
        <v>40</v>
      </c>
      <c r="C28" s="6">
        <v>190</v>
      </c>
      <c r="D28" s="42">
        <f>SUM(D29:D31)</f>
        <v>158</v>
      </c>
      <c r="E28" s="35">
        <v>158</v>
      </c>
      <c r="F28" s="35"/>
      <c r="G28" s="35"/>
      <c r="H28" s="35"/>
      <c r="I28" s="35"/>
      <c r="J28" s="61"/>
      <c r="K28" s="14"/>
    </row>
    <row r="29" spans="1:11" s="3" customFormat="1" ht="14.1" customHeight="1">
      <c r="A29" s="15"/>
      <c r="B29" s="21" t="s">
        <v>41</v>
      </c>
      <c r="C29" s="6">
        <v>170</v>
      </c>
      <c r="D29" s="40">
        <v>153</v>
      </c>
      <c r="E29" s="35">
        <v>153</v>
      </c>
      <c r="F29" s="35"/>
      <c r="G29" s="35"/>
      <c r="H29" s="35"/>
      <c r="I29" s="35"/>
      <c r="J29" s="61"/>
      <c r="K29" s="14"/>
    </row>
    <row r="30" spans="1:11" s="3" customFormat="1" ht="14.1" customHeight="1">
      <c r="A30" s="15"/>
      <c r="B30" s="21" t="s">
        <v>42</v>
      </c>
      <c r="C30" s="6">
        <v>20</v>
      </c>
      <c r="D30" s="40">
        <v>5</v>
      </c>
      <c r="E30" s="35">
        <v>5</v>
      </c>
      <c r="F30" s="35"/>
      <c r="G30" s="35"/>
      <c r="H30" s="35"/>
      <c r="I30" s="35"/>
      <c r="J30" s="61"/>
      <c r="K30" s="14"/>
    </row>
    <row r="31" spans="1:11" s="3" customFormat="1" ht="14.1" customHeight="1">
      <c r="A31" s="15"/>
      <c r="B31" s="21" t="s">
        <v>43</v>
      </c>
      <c r="C31" s="6"/>
      <c r="D31" s="40"/>
      <c r="E31" s="35"/>
      <c r="F31" s="35"/>
      <c r="G31" s="35"/>
      <c r="H31" s="35"/>
      <c r="I31" s="35"/>
      <c r="J31" s="62"/>
      <c r="K31" s="14"/>
    </row>
    <row r="32" spans="1:11" s="3" customFormat="1" ht="14.1" customHeight="1">
      <c r="A32" s="15"/>
      <c r="B32" s="8" t="s">
        <v>44</v>
      </c>
      <c r="C32" s="6">
        <f>SUM(C33:C41)</f>
        <v>11440</v>
      </c>
      <c r="D32" s="42">
        <f>SUM(D33:D41)</f>
        <v>10523</v>
      </c>
      <c r="E32" s="35">
        <f>E33+E34+E35+E36+E37+E38+E39+E40+E41</f>
        <v>10360</v>
      </c>
      <c r="F32" s="35"/>
      <c r="G32" s="35"/>
      <c r="H32" s="35"/>
      <c r="I32" s="35"/>
      <c r="J32" s="61"/>
      <c r="K32" s="14"/>
    </row>
    <row r="33" spans="1:11" s="3" customFormat="1" ht="14.1" customHeight="1">
      <c r="A33" s="15"/>
      <c r="B33" s="23" t="s">
        <v>45</v>
      </c>
      <c r="C33" s="6">
        <v>9100</v>
      </c>
      <c r="D33" s="40">
        <v>8074</v>
      </c>
      <c r="E33" s="35">
        <v>8074</v>
      </c>
      <c r="F33" s="35"/>
      <c r="G33" s="35"/>
      <c r="H33" s="35"/>
      <c r="I33" s="35"/>
      <c r="J33" s="61"/>
      <c r="K33" s="14"/>
    </row>
    <row r="34" spans="1:11" s="3" customFormat="1" ht="14.1" customHeight="1">
      <c r="A34" s="15"/>
      <c r="B34" s="23" t="s">
        <v>46</v>
      </c>
      <c r="C34" s="6">
        <v>200</v>
      </c>
      <c r="D34" s="40">
        <v>210</v>
      </c>
      <c r="E34" s="35">
        <v>47</v>
      </c>
      <c r="F34" s="35">
        <v>163</v>
      </c>
      <c r="G34" s="35"/>
      <c r="H34" s="35"/>
      <c r="I34" s="35"/>
      <c r="J34" s="61"/>
      <c r="K34" s="14"/>
    </row>
    <row r="35" spans="1:11" s="3" customFormat="1" ht="14.1" customHeight="1">
      <c r="A35" s="15"/>
      <c r="B35" s="23" t="s">
        <v>47</v>
      </c>
      <c r="C35" s="6">
        <v>470</v>
      </c>
      <c r="D35" s="40">
        <v>307</v>
      </c>
      <c r="E35" s="35">
        <v>307</v>
      </c>
      <c r="F35" s="35"/>
      <c r="G35" s="35"/>
      <c r="H35" s="35"/>
      <c r="I35" s="35"/>
      <c r="J35" s="61"/>
      <c r="K35" s="14"/>
    </row>
    <row r="36" spans="1:11" s="3" customFormat="1" ht="14.1" customHeight="1">
      <c r="A36" s="15"/>
      <c r="B36" s="23" t="s">
        <v>48</v>
      </c>
      <c r="C36" s="6">
        <v>440</v>
      </c>
      <c r="D36" s="40">
        <v>440</v>
      </c>
      <c r="E36" s="35">
        <v>440</v>
      </c>
      <c r="F36" s="35"/>
      <c r="G36" s="35"/>
      <c r="H36" s="35"/>
      <c r="I36" s="35"/>
      <c r="J36" s="61"/>
      <c r="K36" s="14"/>
    </row>
    <row r="37" spans="1:11" s="3" customFormat="1" ht="14.1" customHeight="1">
      <c r="A37" s="15"/>
      <c r="B37" s="23" t="s">
        <v>49</v>
      </c>
      <c r="C37" s="6">
        <v>60</v>
      </c>
      <c r="D37" s="40">
        <v>65</v>
      </c>
      <c r="E37" s="35">
        <v>65</v>
      </c>
      <c r="F37" s="35"/>
      <c r="G37" s="35"/>
      <c r="H37" s="35"/>
      <c r="I37" s="35"/>
      <c r="J37" s="61"/>
      <c r="K37" s="14"/>
    </row>
    <row r="38" spans="1:11" s="3" customFormat="1" ht="14.1" customHeight="1">
      <c r="A38" s="15"/>
      <c r="B38" s="23" t="s">
        <v>50</v>
      </c>
      <c r="C38" s="6">
        <v>60</v>
      </c>
      <c r="D38" s="40">
        <v>71</v>
      </c>
      <c r="E38" s="35">
        <v>71</v>
      </c>
      <c r="F38" s="35"/>
      <c r="G38" s="35"/>
      <c r="H38" s="35"/>
      <c r="I38" s="35"/>
      <c r="J38" s="61"/>
      <c r="K38" s="14"/>
    </row>
    <row r="39" spans="1:11" s="3" customFormat="1" ht="14.1" customHeight="1">
      <c r="A39" s="15"/>
      <c r="B39" s="23" t="s">
        <v>51</v>
      </c>
      <c r="C39" s="6">
        <v>60</v>
      </c>
      <c r="D39" s="40">
        <v>64</v>
      </c>
      <c r="E39" s="35">
        <v>64</v>
      </c>
      <c r="F39" s="35"/>
      <c r="G39" s="35"/>
      <c r="H39" s="35"/>
      <c r="I39" s="35"/>
      <c r="J39" s="61"/>
      <c r="K39" s="14"/>
    </row>
    <row r="40" spans="1:11" s="3" customFormat="1" ht="14.1" customHeight="1">
      <c r="A40" s="15"/>
      <c r="B40" s="23" t="s">
        <v>52</v>
      </c>
      <c r="C40" s="6">
        <v>900</v>
      </c>
      <c r="D40" s="40">
        <v>812</v>
      </c>
      <c r="E40" s="35">
        <v>812</v>
      </c>
      <c r="F40" s="35"/>
      <c r="G40" s="35"/>
      <c r="H40" s="35"/>
      <c r="I40" s="35"/>
      <c r="J40" s="61"/>
      <c r="K40" s="14"/>
    </row>
    <row r="41" spans="1:11" s="3" customFormat="1" ht="14.1" customHeight="1">
      <c r="A41" s="15"/>
      <c r="B41" s="23" t="s">
        <v>53</v>
      </c>
      <c r="C41" s="6">
        <v>150</v>
      </c>
      <c r="D41" s="40">
        <v>480</v>
      </c>
      <c r="E41" s="35">
        <v>480</v>
      </c>
      <c r="F41" s="35"/>
      <c r="G41" s="35"/>
      <c r="H41" s="35"/>
      <c r="I41" s="35"/>
      <c r="J41" s="61"/>
      <c r="K41" s="14"/>
    </row>
    <row r="42" spans="1:11" s="3" customFormat="1" ht="14.1" customHeight="1">
      <c r="A42" s="15"/>
      <c r="B42" s="6" t="s">
        <v>54</v>
      </c>
      <c r="C42" s="6"/>
      <c r="D42" s="40"/>
      <c r="E42" s="35"/>
      <c r="F42" s="35"/>
      <c r="G42" s="35"/>
      <c r="H42" s="35"/>
      <c r="I42" s="35"/>
      <c r="J42" s="25"/>
      <c r="K42" s="14"/>
    </row>
    <row r="43" spans="1:11" s="3" customFormat="1" ht="14.1" customHeight="1">
      <c r="A43" s="15"/>
      <c r="B43" s="6" t="s">
        <v>55</v>
      </c>
      <c r="C43" s="6">
        <v>90</v>
      </c>
      <c r="D43" s="40"/>
      <c r="E43" s="35"/>
      <c r="F43" s="35"/>
      <c r="G43" s="35"/>
      <c r="H43" s="35"/>
      <c r="I43" s="35"/>
      <c r="J43" s="25"/>
      <c r="K43" s="14"/>
    </row>
    <row r="44" spans="1:11" s="3" customFormat="1" ht="14.1" customHeight="1">
      <c r="A44" s="15"/>
      <c r="B44" s="6" t="s">
        <v>56</v>
      </c>
      <c r="C44" s="6"/>
      <c r="D44" s="40"/>
      <c r="E44" s="35"/>
      <c r="F44" s="35"/>
      <c r="G44" s="35"/>
      <c r="H44" s="35"/>
      <c r="I44" s="35"/>
      <c r="J44" s="25"/>
      <c r="K44" s="14"/>
    </row>
    <row r="45" spans="1:11" s="3" customFormat="1" ht="14.1" customHeight="1">
      <c r="A45" s="15"/>
      <c r="B45" s="6" t="s">
        <v>57</v>
      </c>
      <c r="C45" s="6"/>
      <c r="D45" s="40">
        <v>1322</v>
      </c>
      <c r="E45" s="35"/>
      <c r="F45" s="35"/>
      <c r="G45" s="35"/>
      <c r="H45" s="35"/>
      <c r="I45" s="35">
        <f>4522-3200</f>
        <v>1322</v>
      </c>
      <c r="J45" s="25"/>
      <c r="K45" s="14"/>
    </row>
    <row r="46" spans="1:11" s="3" customFormat="1" ht="14.1" customHeight="1">
      <c r="A46" s="15"/>
      <c r="B46" s="8" t="s">
        <v>58</v>
      </c>
      <c r="C46" s="6"/>
      <c r="D46" s="40"/>
      <c r="E46" s="35"/>
      <c r="F46" s="35"/>
      <c r="G46" s="35"/>
      <c r="H46" s="35"/>
      <c r="I46" s="35"/>
      <c r="J46" s="25"/>
      <c r="K46" s="14"/>
    </row>
    <row r="47" spans="1:11" s="3" customFormat="1" ht="14.1" customHeight="1">
      <c r="A47" s="15"/>
      <c r="B47" s="8" t="s">
        <v>59</v>
      </c>
      <c r="C47" s="6"/>
      <c r="D47" s="54">
        <v>94</v>
      </c>
      <c r="E47" s="35"/>
      <c r="F47" s="35"/>
      <c r="G47" s="35"/>
      <c r="H47" s="35">
        <v>94</v>
      </c>
      <c r="I47" s="35"/>
      <c r="J47" s="25"/>
      <c r="K47" s="14"/>
    </row>
    <row r="48" spans="1:11" s="3" customFormat="1" ht="14.1" customHeight="1">
      <c r="A48" s="15"/>
      <c r="B48" s="8" t="s">
        <v>60</v>
      </c>
      <c r="C48" s="6"/>
      <c r="D48" s="54">
        <v>37</v>
      </c>
      <c r="E48" s="35"/>
      <c r="F48" s="35">
        <v>37</v>
      </c>
      <c r="G48" s="35"/>
      <c r="H48" s="35"/>
      <c r="I48" s="35"/>
      <c r="J48" s="25"/>
      <c r="K48" s="14"/>
    </row>
    <row r="49" spans="1:11" s="3" customFormat="1" ht="14.1" customHeight="1">
      <c r="A49" s="15"/>
      <c r="B49" s="6" t="s">
        <v>61</v>
      </c>
      <c r="C49" s="6">
        <v>350</v>
      </c>
      <c r="D49" s="40">
        <v>398</v>
      </c>
      <c r="E49" s="35"/>
      <c r="F49" s="35"/>
      <c r="G49" s="35"/>
      <c r="H49" s="35"/>
      <c r="I49" s="35">
        <v>398</v>
      </c>
      <c r="J49" s="25"/>
      <c r="K49" s="14"/>
    </row>
    <row r="50" spans="1:11" s="3" customFormat="1" ht="14.1" customHeight="1" thickBot="1">
      <c r="A50" s="16"/>
      <c r="B50" s="17" t="s">
        <v>62</v>
      </c>
      <c r="C50" s="19">
        <f>C26+C27+C28+C32+C42+C43+C44+C45+C46+C49</f>
        <v>14670</v>
      </c>
      <c r="D50" s="41">
        <f>D26+D27+D28+D32+D42+D43+D44+D45+D46+D49</f>
        <v>15601</v>
      </c>
      <c r="E50" s="41">
        <f>E28+E32</f>
        <v>10518</v>
      </c>
      <c r="F50" s="41">
        <f>SUM(F48,F34)</f>
        <v>200</v>
      </c>
      <c r="G50" s="41">
        <f>G46</f>
        <v>0</v>
      </c>
      <c r="H50" s="41">
        <f>H47</f>
        <v>94</v>
      </c>
      <c r="I50" s="41">
        <f>I26+I27+I28+I32+I42+I43+I44+I45+I46+I49</f>
        <v>4920</v>
      </c>
      <c r="J50" s="63">
        <f>D50/C50</f>
        <v>1.0634628493524199</v>
      </c>
      <c r="K50" s="20"/>
    </row>
    <row r="51" spans="1:11" s="3" customFormat="1" ht="14.1" customHeight="1">
      <c r="A51" s="9" t="s">
        <v>63</v>
      </c>
      <c r="B51" s="18" t="s">
        <v>64</v>
      </c>
      <c r="C51" s="11"/>
      <c r="D51" s="39"/>
      <c r="E51" s="34"/>
      <c r="F51" s="34"/>
      <c r="G51" s="34"/>
      <c r="H51" s="34"/>
      <c r="I51" s="34"/>
      <c r="J51" s="26"/>
      <c r="K51" s="12"/>
    </row>
    <row r="52" spans="1:11" s="3" customFormat="1" ht="14.1" customHeight="1">
      <c r="A52" s="15"/>
      <c r="B52" s="7" t="s">
        <v>65</v>
      </c>
      <c r="C52" s="6"/>
      <c r="D52" s="40">
        <f>SUM(E52:I52)</f>
        <v>4578</v>
      </c>
      <c r="E52" s="35">
        <v>4578</v>
      </c>
      <c r="F52" s="35"/>
      <c r="G52" s="35"/>
      <c r="H52" s="35"/>
      <c r="I52" s="35"/>
      <c r="J52" s="25"/>
      <c r="K52" s="14"/>
    </row>
    <row r="53" spans="1:11" s="3" customFormat="1" ht="14.1" customHeight="1">
      <c r="A53" s="15"/>
      <c r="B53" s="7" t="s">
        <v>66</v>
      </c>
      <c r="C53" s="6"/>
      <c r="D53" s="40">
        <f>SUM(E53:I53)</f>
        <v>0</v>
      </c>
      <c r="E53" s="35"/>
      <c r="F53" s="35">
        <f>F17+F24-F50</f>
        <v>0</v>
      </c>
      <c r="G53" s="35"/>
      <c r="H53" s="35"/>
      <c r="I53" s="35"/>
      <c r="J53" s="25"/>
      <c r="K53" s="14"/>
    </row>
    <row r="54" spans="1:11" s="3" customFormat="1" ht="14.1" customHeight="1">
      <c r="A54" s="15"/>
      <c r="B54" s="7" t="s">
        <v>67</v>
      </c>
      <c r="C54" s="6"/>
      <c r="D54" s="40">
        <f>SUM(E54:I54)</f>
        <v>2032</v>
      </c>
      <c r="E54" s="35"/>
      <c r="F54" s="35"/>
      <c r="G54" s="35">
        <f>G17+G24-G50</f>
        <v>2032</v>
      </c>
      <c r="H54" s="35"/>
      <c r="I54" s="35"/>
      <c r="J54" s="25"/>
      <c r="K54" s="14"/>
    </row>
    <row r="55" spans="1:11" s="3" customFormat="1" ht="14.1" customHeight="1">
      <c r="A55" s="15"/>
      <c r="B55" s="7" t="s">
        <v>68</v>
      </c>
      <c r="C55" s="6"/>
      <c r="D55" s="40">
        <f>SUM(E55:I55)</f>
        <v>173</v>
      </c>
      <c r="E55" s="35"/>
      <c r="F55" s="35"/>
      <c r="G55" s="35"/>
      <c r="H55" s="35">
        <f>H17+H24-H50</f>
        <v>173</v>
      </c>
      <c r="I55" s="35"/>
      <c r="J55" s="25"/>
      <c r="K55" s="14"/>
    </row>
    <row r="56" spans="1:11" s="3" customFormat="1" ht="14.1" customHeight="1" thickBot="1">
      <c r="A56" s="16"/>
      <c r="B56" s="17" t="s">
        <v>69</v>
      </c>
      <c r="C56" s="19">
        <f t="shared" ref="C56:I56" si="2">SUM(C52:C55)</f>
        <v>0</v>
      </c>
      <c r="D56" s="41">
        <f t="shared" si="2"/>
        <v>6783</v>
      </c>
      <c r="E56" s="41">
        <f t="shared" si="2"/>
        <v>4578</v>
      </c>
      <c r="F56" s="41">
        <f t="shared" si="2"/>
        <v>0</v>
      </c>
      <c r="G56" s="41">
        <f t="shared" si="2"/>
        <v>2032</v>
      </c>
      <c r="H56" s="41">
        <f t="shared" si="2"/>
        <v>173</v>
      </c>
      <c r="I56" s="41">
        <f t="shared" si="2"/>
        <v>0</v>
      </c>
      <c r="J56" s="24"/>
      <c r="K56" s="20"/>
    </row>
    <row r="57" spans="1:11" s="43" customFormat="1" ht="14.1" customHeight="1">
      <c r="A57" s="9" t="s">
        <v>70</v>
      </c>
      <c r="B57" s="18" t="s">
        <v>71</v>
      </c>
      <c r="C57" s="11"/>
      <c r="D57" s="39"/>
      <c r="E57" s="34"/>
      <c r="F57" s="34"/>
      <c r="G57" s="34"/>
      <c r="H57" s="34"/>
      <c r="I57" s="34"/>
      <c r="J57" s="26"/>
      <c r="K57" s="12"/>
    </row>
    <row r="58" spans="1:11" s="43" customFormat="1" ht="14.1" customHeight="1">
      <c r="A58" s="44"/>
      <c r="B58" s="45"/>
      <c r="C58" s="46"/>
      <c r="D58" s="47"/>
      <c r="E58" s="48"/>
      <c r="F58" s="48"/>
      <c r="G58" s="48"/>
      <c r="H58" s="48"/>
      <c r="I58" s="48"/>
      <c r="J58" s="49"/>
      <c r="K58" s="50"/>
    </row>
    <row r="59" spans="1:11" s="43" customFormat="1" ht="14.1" customHeight="1">
      <c r="A59" s="44"/>
      <c r="B59" s="45" t="s">
        <v>72</v>
      </c>
      <c r="C59" s="46"/>
      <c r="D59" s="47"/>
      <c r="E59" s="48"/>
      <c r="F59" s="48"/>
      <c r="G59" s="48"/>
      <c r="H59" s="48"/>
      <c r="I59" s="52">
        <f>I24-I50</f>
        <v>8209</v>
      </c>
      <c r="J59" s="49"/>
      <c r="K59" s="50"/>
    </row>
    <row r="60" spans="1:11" s="43" customFormat="1" ht="14.1" customHeight="1">
      <c r="A60" s="15"/>
      <c r="B60" s="7" t="s">
        <v>73</v>
      </c>
      <c r="C60" s="6"/>
      <c r="D60" s="40">
        <f>SUM(E60:H60)</f>
        <v>11628</v>
      </c>
      <c r="E60" s="35">
        <f>E52+I60</f>
        <v>11628</v>
      </c>
      <c r="F60" s="35"/>
      <c r="G60" s="35"/>
      <c r="H60" s="35"/>
      <c r="I60" s="53">
        <v>7050</v>
      </c>
      <c r="J60" s="25"/>
      <c r="K60" s="14"/>
    </row>
    <row r="61" spans="1:11" s="43" customFormat="1" ht="14.1" customHeight="1">
      <c r="A61" s="15"/>
      <c r="B61" s="7" t="s">
        <v>74</v>
      </c>
      <c r="C61" s="6"/>
      <c r="D61" s="40">
        <f>SUM(E61:H61)</f>
        <v>1000</v>
      </c>
      <c r="E61" s="35"/>
      <c r="F61" s="35">
        <f>F53+I61</f>
        <v>1000</v>
      </c>
      <c r="G61" s="35"/>
      <c r="H61" s="35"/>
      <c r="I61" s="53">
        <v>1000</v>
      </c>
      <c r="J61" s="25"/>
      <c r="K61" s="14"/>
    </row>
    <row r="62" spans="1:11" s="43" customFormat="1" ht="14.1" customHeight="1">
      <c r="A62" s="15"/>
      <c r="B62" s="7" t="s">
        <v>75</v>
      </c>
      <c r="C62" s="6"/>
      <c r="D62" s="40">
        <f>SUM(E62:H62)</f>
        <v>2091</v>
      </c>
      <c r="E62" s="35"/>
      <c r="F62" s="35"/>
      <c r="G62" s="35">
        <f>G54+I62</f>
        <v>2091</v>
      </c>
      <c r="H62" s="35"/>
      <c r="I62" s="53">
        <v>59</v>
      </c>
      <c r="J62" s="25"/>
      <c r="K62" s="14"/>
    </row>
    <row r="63" spans="1:11" s="43" customFormat="1" ht="14.1" customHeight="1">
      <c r="A63" s="15"/>
      <c r="B63" s="7" t="s">
        <v>76</v>
      </c>
      <c r="C63" s="6"/>
      <c r="D63" s="40">
        <f>SUM(E63:H63)</f>
        <v>273</v>
      </c>
      <c r="E63" s="35"/>
      <c r="F63" s="35"/>
      <c r="G63" s="35"/>
      <c r="H63" s="35">
        <f>H55+I63</f>
        <v>273</v>
      </c>
      <c r="I63" s="53">
        <v>100</v>
      </c>
      <c r="J63" s="25"/>
      <c r="K63" s="14"/>
    </row>
    <row r="64" spans="1:11" s="43" customFormat="1" ht="14.1" customHeight="1" thickBot="1">
      <c r="A64" s="16"/>
      <c r="B64" s="17" t="s">
        <v>77</v>
      </c>
      <c r="C64" s="19">
        <f t="shared" ref="C64:H64" si="3">SUM(C60:C63)</f>
        <v>0</v>
      </c>
      <c r="D64" s="41">
        <f t="shared" si="3"/>
        <v>14992</v>
      </c>
      <c r="E64" s="41">
        <f t="shared" si="3"/>
        <v>11628</v>
      </c>
      <c r="F64" s="41">
        <f t="shared" si="3"/>
        <v>1000</v>
      </c>
      <c r="G64" s="41">
        <f t="shared" si="3"/>
        <v>2091</v>
      </c>
      <c r="H64" s="41">
        <f t="shared" si="3"/>
        <v>273</v>
      </c>
      <c r="I64" s="41">
        <f>I59-I60-I61-I62-I63</f>
        <v>0</v>
      </c>
      <c r="J64" s="64"/>
      <c r="K64" s="20"/>
    </row>
    <row r="66" spans="2:9" ht="14.1" customHeight="1">
      <c r="B66" s="452" t="s">
        <v>78</v>
      </c>
      <c r="C66" s="452"/>
      <c r="D66" s="452"/>
      <c r="E66" s="36"/>
      <c r="F66" s="36"/>
      <c r="G66" s="36"/>
      <c r="H66" s="36"/>
      <c r="I66" s="36"/>
    </row>
    <row r="67" spans="2:9" ht="14.1" customHeight="1">
      <c r="B67" s="4" t="s">
        <v>79</v>
      </c>
    </row>
  </sheetData>
  <mergeCells count="4">
    <mergeCell ref="A6:K6"/>
    <mergeCell ref="A8:K8"/>
    <mergeCell ref="A7:K7"/>
    <mergeCell ref="B66:D66"/>
  </mergeCells>
  <phoneticPr fontId="11" type="noConversion"/>
  <pageMargins left="0.69" right="0.43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1"/>
  <sheetViews>
    <sheetView workbookViewId="0">
      <selection activeCell="F1" sqref="F1:O4"/>
    </sheetView>
  </sheetViews>
  <sheetFormatPr defaultRowHeight="12.75" outlineLevelCol="1"/>
  <cols>
    <col min="1" max="1" width="2.85546875" style="72" customWidth="1"/>
    <col min="2" max="2" width="52.28515625" style="175" customWidth="1"/>
    <col min="3" max="3" width="11" style="175" hidden="1" customWidth="1"/>
    <col min="4" max="4" width="11.140625" style="175" hidden="1" customWidth="1"/>
    <col min="5" max="5" width="9.5703125" style="72" hidden="1" customWidth="1"/>
    <col min="6" max="6" width="7.85546875" style="72" customWidth="1" outlineLevel="1"/>
    <col min="7" max="7" width="7.85546875" style="72" hidden="1" customWidth="1" outlineLevel="1"/>
    <col min="8" max="8" width="7.85546875" style="91" hidden="1" customWidth="1" outlineLevel="1"/>
    <col min="9" max="9" width="7.85546875" style="72" customWidth="1" outlineLevel="1"/>
    <col min="10" max="10" width="7.85546875" style="72" hidden="1" customWidth="1" outlineLevel="1"/>
    <col min="11" max="11" width="7.85546875" style="92" hidden="1" customWidth="1" outlineLevel="1"/>
    <col min="12" max="12" width="7.85546875" style="72" customWidth="1" outlineLevel="1"/>
    <col min="13" max="13" width="7.85546875" style="72" hidden="1" customWidth="1" outlineLevel="1"/>
    <col min="14" max="14" width="7.85546875" style="92" hidden="1" customWidth="1" outlineLevel="1"/>
    <col min="15" max="15" width="7.85546875" style="72" customWidth="1" outlineLevel="1"/>
    <col min="16" max="16384" width="9.140625" style="72"/>
  </cols>
  <sheetData>
    <row r="1" spans="1:16" ht="9.75" customHeight="1">
      <c r="A1" s="173" t="s">
        <v>126</v>
      </c>
      <c r="B1" s="174"/>
      <c r="C1" s="174"/>
      <c r="D1" s="174"/>
      <c r="E1" s="173"/>
      <c r="F1" s="472" t="s">
        <v>124</v>
      </c>
      <c r="G1" s="472"/>
      <c r="H1" s="472"/>
      <c r="I1" s="472"/>
      <c r="J1" s="472"/>
      <c r="K1" s="472"/>
      <c r="L1" s="472"/>
      <c r="M1" s="472"/>
      <c r="N1" s="472"/>
      <c r="O1" s="472"/>
    </row>
    <row r="2" spans="1:16" ht="9.75" customHeight="1">
      <c r="A2" s="173" t="s">
        <v>85</v>
      </c>
      <c r="B2" s="174"/>
      <c r="C2" s="174"/>
      <c r="D2" s="174"/>
      <c r="E2" s="173"/>
      <c r="F2" s="472" t="s">
        <v>128</v>
      </c>
      <c r="G2" s="472"/>
      <c r="H2" s="472"/>
      <c r="I2" s="472"/>
      <c r="J2" s="472"/>
      <c r="K2" s="472"/>
      <c r="L2" s="472"/>
      <c r="M2" s="472"/>
      <c r="N2" s="472"/>
      <c r="O2" s="472"/>
    </row>
    <row r="3" spans="1:16" ht="9.75" customHeight="1">
      <c r="A3" s="173" t="s">
        <v>86</v>
      </c>
      <c r="B3" s="174"/>
      <c r="C3" s="174"/>
      <c r="D3" s="174"/>
      <c r="E3" s="173"/>
      <c r="F3" s="472" t="s">
        <v>127</v>
      </c>
      <c r="G3" s="472"/>
      <c r="H3" s="472"/>
      <c r="I3" s="472"/>
      <c r="J3" s="472"/>
      <c r="K3" s="472"/>
      <c r="L3" s="472"/>
      <c r="M3" s="472"/>
      <c r="N3" s="472"/>
      <c r="O3" s="472"/>
    </row>
    <row r="4" spans="1:16" ht="15" customHeight="1">
      <c r="A4" s="173" t="s">
        <v>132</v>
      </c>
      <c r="B4" s="174"/>
      <c r="C4" s="174"/>
      <c r="D4" s="174"/>
      <c r="E4" s="173"/>
      <c r="F4" s="472" t="s">
        <v>131</v>
      </c>
      <c r="G4" s="472"/>
      <c r="H4" s="472"/>
      <c r="I4" s="472"/>
      <c r="J4" s="472"/>
      <c r="K4" s="472"/>
      <c r="L4" s="472"/>
      <c r="M4" s="472"/>
      <c r="N4" s="472"/>
      <c r="O4" s="472"/>
    </row>
    <row r="5" spans="1:16" ht="15.75">
      <c r="A5" s="475" t="s">
        <v>186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</row>
    <row r="6" spans="1:16">
      <c r="A6" s="476" t="s">
        <v>87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</row>
    <row r="7" spans="1:16">
      <c r="A7" s="476" t="s">
        <v>133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</row>
    <row r="8" spans="1:16" ht="13.5" thickBot="1"/>
    <row r="9" spans="1:16" ht="13.5" thickBot="1">
      <c r="A9" s="477"/>
      <c r="B9" s="470" t="s">
        <v>184</v>
      </c>
      <c r="C9" s="176"/>
      <c r="D9" s="176"/>
      <c r="E9" s="157"/>
      <c r="F9" s="454" t="s">
        <v>153</v>
      </c>
      <c r="G9" s="455"/>
      <c r="H9" s="458" t="s">
        <v>151</v>
      </c>
      <c r="I9" s="461" t="s">
        <v>154</v>
      </c>
      <c r="J9" s="462"/>
      <c r="K9" s="462"/>
      <c r="L9" s="462"/>
      <c r="M9" s="462"/>
      <c r="N9" s="462"/>
      <c r="O9" s="463"/>
      <c r="P9" s="177"/>
    </row>
    <row r="10" spans="1:16" s="165" customFormat="1" ht="14.25" customHeight="1">
      <c r="A10" s="478"/>
      <c r="B10" s="471"/>
      <c r="C10" s="129" t="s">
        <v>88</v>
      </c>
      <c r="D10" s="129" t="s">
        <v>135</v>
      </c>
      <c r="E10" s="179" t="s">
        <v>99</v>
      </c>
      <c r="F10" s="456"/>
      <c r="G10" s="457"/>
      <c r="H10" s="459"/>
      <c r="I10" s="464" t="s">
        <v>152</v>
      </c>
      <c r="J10" s="465"/>
      <c r="K10" s="466"/>
      <c r="L10" s="467" t="s">
        <v>155</v>
      </c>
      <c r="M10" s="468"/>
      <c r="N10" s="469"/>
      <c r="O10" s="169" t="s">
        <v>176</v>
      </c>
      <c r="P10" s="180"/>
    </row>
    <row r="11" spans="1:16" s="165" customFormat="1" ht="33.75" hidden="1" customHeight="1">
      <c r="A11" s="478"/>
      <c r="B11" s="471"/>
      <c r="C11" s="181"/>
      <c r="D11" s="181"/>
      <c r="E11" s="182"/>
      <c r="F11" s="99" t="s">
        <v>147</v>
      </c>
      <c r="G11" s="183" t="s">
        <v>148</v>
      </c>
      <c r="H11" s="460"/>
      <c r="I11" s="99" t="s">
        <v>147</v>
      </c>
      <c r="J11" s="181" t="s">
        <v>148</v>
      </c>
      <c r="K11" s="184" t="s">
        <v>151</v>
      </c>
      <c r="L11" s="99" t="s">
        <v>147</v>
      </c>
      <c r="M11" s="181" t="s">
        <v>148</v>
      </c>
      <c r="N11" s="184" t="s">
        <v>151</v>
      </c>
      <c r="O11" s="185" t="s">
        <v>147</v>
      </c>
      <c r="P11" s="180"/>
    </row>
    <row r="12" spans="1:16" s="165" customFormat="1" ht="11.25">
      <c r="A12" s="186">
        <v>1</v>
      </c>
      <c r="B12" s="187">
        <v>2</v>
      </c>
      <c r="C12" s="187">
        <v>2</v>
      </c>
      <c r="D12" s="187">
        <v>2</v>
      </c>
      <c r="E12" s="188">
        <v>2</v>
      </c>
      <c r="F12" s="189" t="s">
        <v>160</v>
      </c>
      <c r="G12" s="190" t="s">
        <v>163</v>
      </c>
      <c r="H12" s="191" t="s">
        <v>164</v>
      </c>
      <c r="I12" s="189" t="s">
        <v>163</v>
      </c>
      <c r="J12" s="187" t="s">
        <v>166</v>
      </c>
      <c r="K12" s="190" t="s">
        <v>161</v>
      </c>
      <c r="L12" s="189" t="s">
        <v>164</v>
      </c>
      <c r="M12" s="187" t="s">
        <v>168</v>
      </c>
      <c r="N12" s="190" t="s">
        <v>162</v>
      </c>
      <c r="O12" s="192" t="s">
        <v>165</v>
      </c>
      <c r="P12" s="180"/>
    </row>
    <row r="13" spans="1:16" s="43" customFormat="1" ht="12">
      <c r="A13" s="193" t="s">
        <v>21</v>
      </c>
      <c r="B13" s="194" t="s">
        <v>22</v>
      </c>
      <c r="C13" s="195"/>
      <c r="D13" s="195"/>
      <c r="E13" s="70"/>
      <c r="F13" s="100"/>
      <c r="G13" s="196"/>
      <c r="H13" s="158" t="s">
        <v>159</v>
      </c>
      <c r="I13" s="139"/>
      <c r="J13" s="140"/>
      <c r="K13" s="141"/>
      <c r="L13" s="197"/>
      <c r="M13" s="198"/>
      <c r="N13" s="141"/>
      <c r="O13" s="199"/>
      <c r="P13" s="168"/>
    </row>
    <row r="14" spans="1:16" s="43" customFormat="1" ht="12">
      <c r="A14" s="84"/>
      <c r="B14" s="65" t="s">
        <v>23</v>
      </c>
      <c r="C14" s="79">
        <v>746</v>
      </c>
      <c r="D14" s="79">
        <v>746</v>
      </c>
      <c r="E14" s="71">
        <v>444</v>
      </c>
      <c r="F14" s="101">
        <v>446</v>
      </c>
      <c r="G14" s="122"/>
      <c r="H14" s="158">
        <f t="shared" ref="H14:H55" si="0">G14/F14</f>
        <v>0</v>
      </c>
      <c r="I14" s="139">
        <v>446</v>
      </c>
      <c r="J14" s="140"/>
      <c r="K14" s="141">
        <f t="shared" ref="K14:K60" si="1">J14/I14</f>
        <v>0</v>
      </c>
      <c r="L14" s="145"/>
      <c r="M14" s="143"/>
      <c r="N14" s="141"/>
      <c r="O14" s="170"/>
      <c r="P14" s="168"/>
    </row>
    <row r="15" spans="1:16" s="43" customFormat="1" ht="12">
      <c r="A15" s="84"/>
      <c r="B15" s="65" t="s">
        <v>24</v>
      </c>
      <c r="C15" s="79"/>
      <c r="D15" s="79"/>
      <c r="E15" s="71">
        <v>0</v>
      </c>
      <c r="F15" s="101"/>
      <c r="G15" s="122"/>
      <c r="H15" s="158"/>
      <c r="I15" s="139"/>
      <c r="J15" s="140"/>
      <c r="K15" s="141"/>
      <c r="L15" s="145"/>
      <c r="M15" s="143"/>
      <c r="N15" s="141"/>
      <c r="O15" s="170"/>
      <c r="P15" s="168"/>
    </row>
    <row r="16" spans="1:16" s="43" customFormat="1" thickBot="1">
      <c r="A16" s="200"/>
      <c r="B16" s="201" t="s">
        <v>25</v>
      </c>
      <c r="C16" s="202">
        <v>29</v>
      </c>
      <c r="D16" s="202">
        <v>29</v>
      </c>
      <c r="E16" s="146">
        <v>377</v>
      </c>
      <c r="F16" s="102">
        <v>377</v>
      </c>
      <c r="G16" s="161"/>
      <c r="H16" s="159"/>
      <c r="I16" s="147"/>
      <c r="J16" s="148"/>
      <c r="K16" s="149"/>
      <c r="L16" s="153">
        <v>377</v>
      </c>
      <c r="M16" s="151"/>
      <c r="N16" s="149">
        <f t="shared" ref="N16:N75" si="2">M16/L16</f>
        <v>0</v>
      </c>
      <c r="O16" s="171"/>
      <c r="P16" s="168"/>
    </row>
    <row r="17" spans="1:18" s="166" customFormat="1" thickBot="1">
      <c r="A17" s="85"/>
      <c r="B17" s="86" t="s">
        <v>27</v>
      </c>
      <c r="C17" s="87">
        <v>775</v>
      </c>
      <c r="D17" s="87">
        <v>775</v>
      </c>
      <c r="E17" s="96">
        <f>SUM(E14:E16)</f>
        <v>821</v>
      </c>
      <c r="F17" s="103">
        <f>F13+F14+F15+F16</f>
        <v>823</v>
      </c>
      <c r="G17" s="123"/>
      <c r="H17" s="118">
        <f t="shared" si="0"/>
        <v>0</v>
      </c>
      <c r="I17" s="127">
        <f>I13+I14+I15+I16</f>
        <v>446</v>
      </c>
      <c r="J17" s="89"/>
      <c r="K17" s="111">
        <f t="shared" si="1"/>
        <v>0</v>
      </c>
      <c r="L17" s="110">
        <f>L13+L14+L15+L16</f>
        <v>377</v>
      </c>
      <c r="M17" s="90"/>
      <c r="N17" s="111">
        <f t="shared" si="2"/>
        <v>0</v>
      </c>
      <c r="O17" s="172">
        <f>O13+O14+O15+O16</f>
        <v>0</v>
      </c>
    </row>
    <row r="18" spans="1:18" s="43" customFormat="1" ht="12">
      <c r="A18" s="277" t="s">
        <v>28</v>
      </c>
      <c r="B18" s="278" t="s">
        <v>29</v>
      </c>
      <c r="C18" s="279"/>
      <c r="D18" s="279"/>
      <c r="E18" s="280"/>
      <c r="F18" s="281">
        <f>F19+F20+F21+F22+F23</f>
        <v>1741.6</v>
      </c>
      <c r="G18" s="282"/>
      <c r="H18" s="283">
        <f t="shared" si="0"/>
        <v>0</v>
      </c>
      <c r="I18" s="281">
        <f t="shared" ref="I18:O18" si="3">I19+I20+I21+I22+I23</f>
        <v>560.29999999999995</v>
      </c>
      <c r="J18" s="281"/>
      <c r="K18" s="284">
        <f t="shared" si="1"/>
        <v>0</v>
      </c>
      <c r="L18" s="281">
        <f t="shared" si="3"/>
        <v>481.3</v>
      </c>
      <c r="M18" s="280"/>
      <c r="N18" s="284">
        <f t="shared" si="2"/>
        <v>0</v>
      </c>
      <c r="O18" s="282">
        <f t="shared" si="3"/>
        <v>700</v>
      </c>
      <c r="P18" s="168"/>
    </row>
    <row r="19" spans="1:18" s="43" customFormat="1" ht="12">
      <c r="A19" s="84"/>
      <c r="B19" s="65" t="s">
        <v>30</v>
      </c>
      <c r="C19" s="79">
        <v>46</v>
      </c>
      <c r="D19" s="79">
        <v>14</v>
      </c>
      <c r="E19" s="71"/>
      <c r="F19" s="101">
        <v>28</v>
      </c>
      <c r="G19" s="122"/>
      <c r="H19" s="160">
        <f t="shared" si="0"/>
        <v>0</v>
      </c>
      <c r="I19" s="139">
        <v>28</v>
      </c>
      <c r="J19" s="140"/>
      <c r="K19" s="141">
        <f t="shared" si="1"/>
        <v>0</v>
      </c>
      <c r="L19" s="145"/>
      <c r="M19" s="143"/>
      <c r="N19" s="141"/>
      <c r="O19" s="170"/>
      <c r="P19" s="168"/>
    </row>
    <row r="20" spans="1:18" s="43" customFormat="1" ht="22.5">
      <c r="A20" s="84"/>
      <c r="B20" s="207" t="s">
        <v>175</v>
      </c>
      <c r="C20" s="208">
        <v>218</v>
      </c>
      <c r="D20" s="208">
        <v>222</v>
      </c>
      <c r="E20" s="71"/>
      <c r="F20" s="101">
        <v>532.29999999999995</v>
      </c>
      <c r="G20" s="122"/>
      <c r="H20" s="160">
        <f t="shared" si="0"/>
        <v>0</v>
      </c>
      <c r="I20" s="139">
        <v>532.29999999999995</v>
      </c>
      <c r="J20" s="140"/>
      <c r="K20" s="141">
        <f t="shared" si="1"/>
        <v>0</v>
      </c>
      <c r="L20" s="145"/>
      <c r="M20" s="143"/>
      <c r="N20" s="141"/>
      <c r="O20" s="170"/>
      <c r="P20" s="168"/>
    </row>
    <row r="21" spans="1:18" s="43" customFormat="1" ht="12">
      <c r="A21" s="84"/>
      <c r="B21" s="65" t="s">
        <v>32</v>
      </c>
      <c r="C21" s="79"/>
      <c r="D21" s="79">
        <v>347</v>
      </c>
      <c r="E21" s="71"/>
      <c r="F21" s="209">
        <v>481.3</v>
      </c>
      <c r="G21" s="122"/>
      <c r="H21" s="160">
        <f t="shared" si="0"/>
        <v>0</v>
      </c>
      <c r="I21" s="139"/>
      <c r="J21" s="140"/>
      <c r="K21" s="141"/>
      <c r="L21" s="164">
        <v>481.3</v>
      </c>
      <c r="M21" s="156"/>
      <c r="N21" s="141">
        <f t="shared" si="2"/>
        <v>0</v>
      </c>
      <c r="O21" s="170"/>
      <c r="P21" s="168"/>
    </row>
    <row r="22" spans="1:18" s="43" customFormat="1" ht="12">
      <c r="A22" s="84"/>
      <c r="B22" s="65" t="s">
        <v>80</v>
      </c>
      <c r="C22" s="79">
        <v>772</v>
      </c>
      <c r="D22" s="79">
        <v>706</v>
      </c>
      <c r="E22" s="71"/>
      <c r="F22" s="101">
        <v>700</v>
      </c>
      <c r="G22" s="122"/>
      <c r="H22" s="160">
        <f t="shared" si="0"/>
        <v>0</v>
      </c>
      <c r="I22" s="139"/>
      <c r="J22" s="140"/>
      <c r="K22" s="141"/>
      <c r="L22" s="145"/>
      <c r="M22" s="143"/>
      <c r="N22" s="141"/>
      <c r="O22" s="170">
        <v>700</v>
      </c>
      <c r="P22" s="168"/>
      <c r="Q22" s="210"/>
    </row>
    <row r="23" spans="1:18" s="43" customFormat="1" ht="24.75" thickBot="1">
      <c r="A23" s="200"/>
      <c r="B23" s="201" t="s">
        <v>81</v>
      </c>
      <c r="C23" s="202"/>
      <c r="D23" s="202"/>
      <c r="E23" s="146"/>
      <c r="F23" s="102"/>
      <c r="G23" s="162"/>
      <c r="H23" s="160" t="s">
        <v>159</v>
      </c>
      <c r="I23" s="147"/>
      <c r="J23" s="148"/>
      <c r="K23" s="149"/>
      <c r="L23" s="153"/>
      <c r="M23" s="151"/>
      <c r="N23" s="149"/>
      <c r="O23" s="171"/>
      <c r="P23" s="168"/>
    </row>
    <row r="24" spans="1:18" s="167" customFormat="1" thickBot="1">
      <c r="A24" s="203"/>
      <c r="B24" s="204" t="s">
        <v>156</v>
      </c>
      <c r="C24" s="205" t="e">
        <f>#REF!+C17</f>
        <v>#REF!</v>
      </c>
      <c r="D24" s="205" t="e">
        <f>#REF!+D17</f>
        <v>#REF!</v>
      </c>
      <c r="E24" s="211" t="e">
        <f>#REF!+E17</f>
        <v>#REF!</v>
      </c>
      <c r="F24" s="212">
        <f>F17+F18</f>
        <v>2564.6</v>
      </c>
      <c r="G24" s="213"/>
      <c r="H24" s="214">
        <f t="shared" si="0"/>
        <v>0</v>
      </c>
      <c r="I24" s="212">
        <f t="shared" ref="I24:O24" si="4">I17+I18</f>
        <v>1006.3</v>
      </c>
      <c r="J24" s="215"/>
      <c r="K24" s="206">
        <f t="shared" si="1"/>
        <v>0</v>
      </c>
      <c r="L24" s="212">
        <f t="shared" si="4"/>
        <v>858.3</v>
      </c>
      <c r="M24" s="215"/>
      <c r="N24" s="206">
        <f t="shared" si="2"/>
        <v>0</v>
      </c>
      <c r="O24" s="216">
        <f t="shared" si="4"/>
        <v>700</v>
      </c>
      <c r="P24" s="166"/>
    </row>
    <row r="25" spans="1:18" s="43" customFormat="1" thickBot="1">
      <c r="A25" s="285" t="s">
        <v>36</v>
      </c>
      <c r="B25" s="286" t="s">
        <v>37</v>
      </c>
      <c r="C25" s="287"/>
      <c r="D25" s="287"/>
      <c r="E25" s="288"/>
      <c r="F25" s="289">
        <f>F26+F31+F32+F36+F88+F91+F92+F93+F94</f>
        <v>1629.5</v>
      </c>
      <c r="G25" s="290"/>
      <c r="H25" s="291">
        <f t="shared" si="0"/>
        <v>0</v>
      </c>
      <c r="I25" s="292">
        <f t="shared" ref="I25:O25" si="5">I26+I31+I32+I36+I88+I91+I92+I93+I94</f>
        <v>1006.3</v>
      </c>
      <c r="J25" s="293"/>
      <c r="K25" s="294">
        <f t="shared" si="1"/>
        <v>0</v>
      </c>
      <c r="L25" s="292">
        <f t="shared" si="5"/>
        <v>233</v>
      </c>
      <c r="M25" s="293"/>
      <c r="N25" s="294">
        <f t="shared" si="2"/>
        <v>0</v>
      </c>
      <c r="O25" s="295">
        <f t="shared" si="5"/>
        <v>390.2</v>
      </c>
      <c r="P25" s="168"/>
    </row>
    <row r="26" spans="1:18" s="43" customFormat="1" ht="15.75" customHeight="1">
      <c r="A26" s="84"/>
      <c r="B26" s="65" t="s">
        <v>38</v>
      </c>
      <c r="C26" s="79">
        <v>60</v>
      </c>
      <c r="D26" s="79">
        <v>51</v>
      </c>
      <c r="E26" s="71"/>
      <c r="F26" s="101"/>
      <c r="G26" s="122"/>
      <c r="H26" s="160"/>
      <c r="I26" s="217"/>
      <c r="J26" s="218"/>
      <c r="K26" s="219"/>
      <c r="L26" s="164"/>
      <c r="M26" s="156"/>
      <c r="N26" s="219"/>
      <c r="O26" s="170"/>
      <c r="P26" s="168"/>
      <c r="R26" s="168"/>
    </row>
    <row r="27" spans="1:18" s="43" customFormat="1" ht="12" hidden="1">
      <c r="A27" s="84"/>
      <c r="B27" s="220" t="s">
        <v>101</v>
      </c>
      <c r="C27" s="79"/>
      <c r="D27" s="79"/>
      <c r="E27" s="71"/>
      <c r="F27" s="101"/>
      <c r="G27" s="122"/>
      <c r="H27" s="158"/>
      <c r="I27" s="139"/>
      <c r="J27" s="140"/>
      <c r="K27" s="141"/>
      <c r="L27" s="145"/>
      <c r="M27" s="143"/>
      <c r="N27" s="141"/>
      <c r="O27" s="221"/>
      <c r="P27" s="168"/>
    </row>
    <row r="28" spans="1:18" s="43" customFormat="1" ht="12" hidden="1">
      <c r="A28" s="84"/>
      <c r="B28" s="220" t="s">
        <v>102</v>
      </c>
      <c r="C28" s="79"/>
      <c r="D28" s="79"/>
      <c r="E28" s="71"/>
      <c r="F28" s="101"/>
      <c r="G28" s="122"/>
      <c r="H28" s="158"/>
      <c r="I28" s="139"/>
      <c r="J28" s="140"/>
      <c r="K28" s="141"/>
      <c r="L28" s="145"/>
      <c r="M28" s="143"/>
      <c r="N28" s="141"/>
      <c r="O28" s="221"/>
      <c r="P28" s="168"/>
    </row>
    <row r="29" spans="1:18" s="43" customFormat="1" ht="12" hidden="1">
      <c r="A29" s="84"/>
      <c r="B29" s="220" t="s">
        <v>116</v>
      </c>
      <c r="C29" s="79"/>
      <c r="D29" s="79"/>
      <c r="E29" s="71"/>
      <c r="F29" s="101"/>
      <c r="G29" s="122"/>
      <c r="H29" s="158"/>
      <c r="I29" s="139"/>
      <c r="J29" s="140"/>
      <c r="K29" s="141"/>
      <c r="L29" s="145"/>
      <c r="M29" s="143"/>
      <c r="N29" s="141"/>
      <c r="O29" s="221"/>
      <c r="P29" s="168"/>
    </row>
    <row r="30" spans="1:18" s="43" customFormat="1" ht="12" hidden="1">
      <c r="A30" s="84"/>
      <c r="B30" s="220" t="s">
        <v>122</v>
      </c>
      <c r="C30" s="79"/>
      <c r="D30" s="79"/>
      <c r="E30" s="71"/>
      <c r="F30" s="101"/>
      <c r="G30" s="122"/>
      <c r="H30" s="158"/>
      <c r="I30" s="139"/>
      <c r="J30" s="140"/>
      <c r="K30" s="141"/>
      <c r="L30" s="145"/>
      <c r="M30" s="143"/>
      <c r="N30" s="141"/>
      <c r="O30" s="221"/>
      <c r="P30" s="168"/>
    </row>
    <row r="31" spans="1:18" s="43" customFormat="1" ht="12">
      <c r="A31" s="84"/>
      <c r="B31" s="65" t="s">
        <v>39</v>
      </c>
      <c r="C31" s="79"/>
      <c r="D31" s="79"/>
      <c r="E31" s="71"/>
      <c r="F31" s="101">
        <v>8</v>
      </c>
      <c r="G31" s="122"/>
      <c r="H31" s="158"/>
      <c r="I31" s="139"/>
      <c r="J31" s="140"/>
      <c r="K31" s="141"/>
      <c r="L31" s="145"/>
      <c r="M31" s="143"/>
      <c r="N31" s="141"/>
      <c r="O31" s="170">
        <v>8</v>
      </c>
      <c r="P31" s="168"/>
    </row>
    <row r="32" spans="1:18" s="43" customFormat="1" ht="12">
      <c r="A32" s="84"/>
      <c r="B32" s="65" t="s">
        <v>40</v>
      </c>
      <c r="C32" s="79"/>
      <c r="D32" s="79"/>
      <c r="E32" s="71"/>
      <c r="F32" s="104">
        <f>F35</f>
        <v>0</v>
      </c>
      <c r="G32" s="124"/>
      <c r="H32" s="119">
        <f t="shared" ref="H32:O32" si="6">H35</f>
        <v>0</v>
      </c>
      <c r="I32" s="104">
        <f t="shared" si="6"/>
        <v>0</v>
      </c>
      <c r="J32" s="73"/>
      <c r="K32" s="141"/>
      <c r="L32" s="104">
        <f t="shared" si="6"/>
        <v>0</v>
      </c>
      <c r="M32" s="73"/>
      <c r="N32" s="141"/>
      <c r="O32" s="115">
        <f t="shared" si="6"/>
        <v>0</v>
      </c>
      <c r="P32" s="168"/>
    </row>
    <row r="33" spans="1:16" s="43" customFormat="1" ht="12" hidden="1">
      <c r="A33" s="84"/>
      <c r="B33" s="66" t="s">
        <v>41</v>
      </c>
      <c r="C33" s="80"/>
      <c r="D33" s="80"/>
      <c r="E33" s="71"/>
      <c r="F33" s="105"/>
      <c r="G33" s="222"/>
      <c r="H33" s="158" t="e">
        <f t="shared" si="0"/>
        <v>#DIV/0!</v>
      </c>
      <c r="I33" s="139"/>
      <c r="J33" s="140"/>
      <c r="K33" s="141"/>
      <c r="L33" s="145"/>
      <c r="M33" s="143"/>
      <c r="N33" s="141"/>
      <c r="O33" s="170"/>
      <c r="P33" s="168"/>
    </row>
    <row r="34" spans="1:16" s="43" customFormat="1" ht="22.5" hidden="1">
      <c r="A34" s="84"/>
      <c r="B34" s="66" t="s">
        <v>82</v>
      </c>
      <c r="C34" s="80"/>
      <c r="D34" s="80"/>
      <c r="E34" s="71"/>
      <c r="F34" s="105"/>
      <c r="G34" s="222"/>
      <c r="H34" s="158" t="e">
        <f t="shared" si="0"/>
        <v>#DIV/0!</v>
      </c>
      <c r="I34" s="139"/>
      <c r="J34" s="140"/>
      <c r="K34" s="141"/>
      <c r="L34" s="145"/>
      <c r="M34" s="143"/>
      <c r="N34" s="141"/>
      <c r="O34" s="170"/>
      <c r="P34" s="168"/>
    </row>
    <row r="35" spans="1:16" s="43" customFormat="1" ht="22.5" hidden="1">
      <c r="A35" s="84"/>
      <c r="B35" s="66" t="s">
        <v>43</v>
      </c>
      <c r="C35" s="80"/>
      <c r="D35" s="80"/>
      <c r="E35" s="71"/>
      <c r="F35" s="105"/>
      <c r="G35" s="222"/>
      <c r="H35" s="158"/>
      <c r="I35" s="139"/>
      <c r="J35" s="140"/>
      <c r="K35" s="141"/>
      <c r="L35" s="145"/>
      <c r="M35" s="143"/>
      <c r="N35" s="141"/>
      <c r="O35" s="170"/>
      <c r="P35" s="168"/>
    </row>
    <row r="36" spans="1:16" s="43" customFormat="1" ht="12">
      <c r="A36" s="84"/>
      <c r="B36" s="67" t="s">
        <v>44</v>
      </c>
      <c r="C36" s="81">
        <f>C37+C38+C39+C40+C56+C57+C61+C70+C76+C80+C84</f>
        <v>1312</v>
      </c>
      <c r="D36" s="81">
        <f t="shared" ref="D36:E36" si="7">D37+D38+D39+D40+D56+D57+D61+D70+D76+D80+D84</f>
        <v>1278</v>
      </c>
      <c r="E36" s="77">
        <f t="shared" si="7"/>
        <v>0</v>
      </c>
      <c r="F36" s="106">
        <f>F37+F39+F40+F56+F57+F61+F70+F76+F80+F84</f>
        <v>1402.5</v>
      </c>
      <c r="G36" s="107"/>
      <c r="H36" s="120">
        <f t="shared" ref="H36:O36" si="8">H37+H39+H40+H56+H57+H61+H70+H76+H80+H84</f>
        <v>0</v>
      </c>
      <c r="I36" s="106">
        <f t="shared" si="8"/>
        <v>998.3</v>
      </c>
      <c r="J36" s="106"/>
      <c r="K36" s="141">
        <f t="shared" si="1"/>
        <v>0</v>
      </c>
      <c r="L36" s="106">
        <f t="shared" si="8"/>
        <v>233</v>
      </c>
      <c r="M36" s="81"/>
      <c r="N36" s="141">
        <f t="shared" si="2"/>
        <v>0</v>
      </c>
      <c r="O36" s="116">
        <f t="shared" si="8"/>
        <v>171.2</v>
      </c>
      <c r="P36" s="168"/>
    </row>
    <row r="37" spans="1:16" s="43" customFormat="1" ht="12">
      <c r="A37" s="84"/>
      <c r="B37" s="223" t="s">
        <v>45</v>
      </c>
      <c r="C37" s="82">
        <v>1035</v>
      </c>
      <c r="D37" s="82">
        <v>1022</v>
      </c>
      <c r="E37" s="224"/>
      <c r="F37" s="108">
        <v>1057.5</v>
      </c>
      <c r="G37" s="107"/>
      <c r="H37" s="158">
        <f t="shared" si="0"/>
        <v>0</v>
      </c>
      <c r="I37" s="139">
        <v>922.3</v>
      </c>
      <c r="J37" s="140"/>
      <c r="K37" s="141">
        <f t="shared" si="1"/>
        <v>0</v>
      </c>
      <c r="L37" s="225"/>
      <c r="M37" s="226"/>
      <c r="N37" s="141"/>
      <c r="O37" s="227">
        <v>135.19999999999999</v>
      </c>
      <c r="P37" s="168"/>
    </row>
    <row r="38" spans="1:16" s="43" customFormat="1" ht="12">
      <c r="A38" s="84"/>
      <c r="B38" s="223" t="s">
        <v>103</v>
      </c>
      <c r="C38" s="82"/>
      <c r="D38" s="82"/>
      <c r="E38" s="224"/>
      <c r="F38" s="108"/>
      <c r="G38" s="107"/>
      <c r="H38" s="158" t="e">
        <f t="shared" si="0"/>
        <v>#DIV/0!</v>
      </c>
      <c r="I38" s="139"/>
      <c r="J38" s="140"/>
      <c r="K38" s="141" t="e">
        <f t="shared" si="1"/>
        <v>#DIV/0!</v>
      </c>
      <c r="L38" s="225"/>
      <c r="M38" s="226"/>
      <c r="N38" s="141"/>
      <c r="O38" s="227"/>
      <c r="P38" s="168"/>
    </row>
    <row r="39" spans="1:16" s="43" customFormat="1" ht="12">
      <c r="A39" s="84"/>
      <c r="B39" s="223" t="s">
        <v>46</v>
      </c>
      <c r="C39" s="82">
        <v>7</v>
      </c>
      <c r="D39" s="82">
        <v>20</v>
      </c>
      <c r="E39" s="224"/>
      <c r="F39" s="108">
        <v>12</v>
      </c>
      <c r="G39" s="107"/>
      <c r="H39" s="158">
        <f t="shared" si="0"/>
        <v>0</v>
      </c>
      <c r="I39" s="139"/>
      <c r="J39" s="140"/>
      <c r="K39" s="141"/>
      <c r="L39" s="225"/>
      <c r="M39" s="226"/>
      <c r="N39" s="141"/>
      <c r="O39" s="227">
        <v>12</v>
      </c>
      <c r="P39" s="168"/>
    </row>
    <row r="40" spans="1:16" s="43" customFormat="1" ht="12">
      <c r="A40" s="84"/>
      <c r="B40" s="223" t="s">
        <v>47</v>
      </c>
      <c r="C40" s="82">
        <v>36</v>
      </c>
      <c r="D40" s="82">
        <v>48</v>
      </c>
      <c r="E40" s="224"/>
      <c r="F40" s="225">
        <f>F47+F46+F51+F54+F55</f>
        <v>13</v>
      </c>
      <c r="G40" s="228"/>
      <c r="H40" s="158">
        <f t="shared" si="0"/>
        <v>0</v>
      </c>
      <c r="I40" s="225">
        <v>11</v>
      </c>
      <c r="J40" s="225"/>
      <c r="K40" s="141">
        <f t="shared" si="1"/>
        <v>0</v>
      </c>
      <c r="L40" s="225">
        <f t="shared" ref="L40" si="9">L46+L47+L51+L54+L55</f>
        <v>0</v>
      </c>
      <c r="M40" s="226"/>
      <c r="N40" s="141"/>
      <c r="O40" s="227">
        <f>O46+O47+O51+O54+O55</f>
        <v>2</v>
      </c>
      <c r="P40" s="168"/>
    </row>
    <row r="41" spans="1:16" s="43" customFormat="1" ht="12" hidden="1">
      <c r="A41" s="84"/>
      <c r="B41" s="68" t="s">
        <v>106</v>
      </c>
      <c r="C41" s="82"/>
      <c r="D41" s="82">
        <v>2</v>
      </c>
      <c r="E41" s="229"/>
      <c r="F41" s="230"/>
      <c r="G41" s="122"/>
      <c r="H41" s="158" t="e">
        <f t="shared" si="0"/>
        <v>#DIV/0!</v>
      </c>
      <c r="I41" s="139"/>
      <c r="J41" s="140"/>
      <c r="K41" s="141" t="e">
        <f t="shared" si="1"/>
        <v>#DIV/0!</v>
      </c>
      <c r="L41" s="225"/>
      <c r="M41" s="226"/>
      <c r="N41" s="141"/>
      <c r="O41" s="231"/>
      <c r="P41" s="168"/>
    </row>
    <row r="42" spans="1:16" s="43" customFormat="1" ht="12" hidden="1">
      <c r="A42" s="84"/>
      <c r="B42" s="68" t="s">
        <v>107</v>
      </c>
      <c r="C42" s="82"/>
      <c r="D42" s="82"/>
      <c r="E42" s="229"/>
      <c r="F42" s="230"/>
      <c r="G42" s="122"/>
      <c r="H42" s="158" t="e">
        <f t="shared" si="0"/>
        <v>#DIV/0!</v>
      </c>
      <c r="I42" s="139"/>
      <c r="J42" s="140"/>
      <c r="K42" s="141" t="e">
        <f t="shared" si="1"/>
        <v>#DIV/0!</v>
      </c>
      <c r="L42" s="225"/>
      <c r="M42" s="226"/>
      <c r="N42" s="141"/>
      <c r="O42" s="231"/>
      <c r="P42" s="168"/>
    </row>
    <row r="43" spans="1:16" s="43" customFormat="1" ht="12" hidden="1">
      <c r="A43" s="84"/>
      <c r="B43" s="68" t="s">
        <v>108</v>
      </c>
      <c r="C43" s="82"/>
      <c r="D43" s="82"/>
      <c r="E43" s="229"/>
      <c r="F43" s="230"/>
      <c r="G43" s="122"/>
      <c r="H43" s="158" t="e">
        <f t="shared" si="0"/>
        <v>#DIV/0!</v>
      </c>
      <c r="I43" s="139"/>
      <c r="J43" s="140"/>
      <c r="K43" s="141" t="e">
        <f t="shared" si="1"/>
        <v>#DIV/0!</v>
      </c>
      <c r="L43" s="225"/>
      <c r="M43" s="226"/>
      <c r="N43" s="141"/>
      <c r="O43" s="231"/>
      <c r="P43" s="168"/>
    </row>
    <row r="44" spans="1:16" s="43" customFormat="1" ht="12" hidden="1">
      <c r="A44" s="84"/>
      <c r="B44" s="68" t="s">
        <v>109</v>
      </c>
      <c r="C44" s="82"/>
      <c r="D44" s="82">
        <v>10</v>
      </c>
      <c r="E44" s="229"/>
      <c r="F44" s="230"/>
      <c r="G44" s="122"/>
      <c r="H44" s="158" t="e">
        <f t="shared" si="0"/>
        <v>#DIV/0!</v>
      </c>
      <c r="I44" s="139"/>
      <c r="J44" s="140"/>
      <c r="K44" s="141" t="e">
        <f t="shared" si="1"/>
        <v>#DIV/0!</v>
      </c>
      <c r="L44" s="225"/>
      <c r="M44" s="226"/>
      <c r="N44" s="141"/>
      <c r="O44" s="231"/>
      <c r="P44" s="168"/>
    </row>
    <row r="45" spans="1:16" s="43" customFormat="1" ht="12" hidden="1">
      <c r="A45" s="84"/>
      <c r="B45" s="68" t="s">
        <v>89</v>
      </c>
      <c r="C45" s="82"/>
      <c r="D45" s="82">
        <v>10</v>
      </c>
      <c r="E45" s="229"/>
      <c r="F45" s="230"/>
      <c r="G45" s="122"/>
      <c r="H45" s="158" t="e">
        <f t="shared" si="0"/>
        <v>#DIV/0!</v>
      </c>
      <c r="I45" s="139"/>
      <c r="J45" s="140"/>
      <c r="K45" s="141" t="e">
        <f t="shared" si="1"/>
        <v>#DIV/0!</v>
      </c>
      <c r="L45" s="225"/>
      <c r="M45" s="226"/>
      <c r="N45" s="141"/>
      <c r="O45" s="231"/>
      <c r="P45" s="168"/>
    </row>
    <row r="46" spans="1:16" s="43" customFormat="1" ht="12" hidden="1">
      <c r="A46" s="84"/>
      <c r="B46" s="68" t="s">
        <v>90</v>
      </c>
      <c r="C46" s="82"/>
      <c r="D46" s="82">
        <v>0.8</v>
      </c>
      <c r="E46" s="229"/>
      <c r="F46" s="232"/>
      <c r="G46" s="233"/>
      <c r="H46" s="158"/>
      <c r="I46" s="139"/>
      <c r="J46" s="140"/>
      <c r="K46" s="234"/>
      <c r="L46" s="225"/>
      <c r="M46" s="226"/>
      <c r="N46" s="141"/>
      <c r="O46" s="231"/>
      <c r="P46" s="168"/>
    </row>
    <row r="47" spans="1:16" s="43" customFormat="1" ht="12" hidden="1">
      <c r="A47" s="84"/>
      <c r="B47" s="68" t="s">
        <v>91</v>
      </c>
      <c r="C47" s="82"/>
      <c r="D47" s="82">
        <v>21</v>
      </c>
      <c r="E47" s="229"/>
      <c r="F47" s="232">
        <v>2</v>
      </c>
      <c r="G47" s="233"/>
      <c r="H47" s="158">
        <f t="shared" si="0"/>
        <v>0</v>
      </c>
      <c r="I47" s="139"/>
      <c r="J47" s="140"/>
      <c r="K47" s="234"/>
      <c r="L47" s="225"/>
      <c r="M47" s="226"/>
      <c r="N47" s="141"/>
      <c r="O47" s="231">
        <v>2</v>
      </c>
      <c r="P47" s="168"/>
    </row>
    <row r="48" spans="1:16" s="43" customFormat="1" ht="12" hidden="1">
      <c r="A48" s="84"/>
      <c r="B48" s="68" t="s">
        <v>92</v>
      </c>
      <c r="C48" s="82"/>
      <c r="D48" s="82">
        <v>3</v>
      </c>
      <c r="E48" s="229"/>
      <c r="F48" s="232"/>
      <c r="G48" s="233"/>
      <c r="H48" s="158" t="e">
        <f t="shared" si="0"/>
        <v>#DIV/0!</v>
      </c>
      <c r="I48" s="139"/>
      <c r="J48" s="140"/>
      <c r="K48" s="234" t="e">
        <f t="shared" si="1"/>
        <v>#DIV/0!</v>
      </c>
      <c r="L48" s="225"/>
      <c r="M48" s="226"/>
      <c r="N48" s="141"/>
      <c r="O48" s="231"/>
      <c r="P48" s="168"/>
    </row>
    <row r="49" spans="1:16" s="43" customFormat="1" ht="12" hidden="1">
      <c r="A49" s="84"/>
      <c r="B49" s="68" t="s">
        <v>110</v>
      </c>
      <c r="C49" s="82"/>
      <c r="D49" s="82">
        <v>1</v>
      </c>
      <c r="E49" s="229"/>
      <c r="F49" s="232"/>
      <c r="G49" s="233"/>
      <c r="H49" s="158" t="e">
        <f t="shared" si="0"/>
        <v>#DIV/0!</v>
      </c>
      <c r="I49" s="139"/>
      <c r="J49" s="140"/>
      <c r="K49" s="234" t="e">
        <f t="shared" si="1"/>
        <v>#DIV/0!</v>
      </c>
      <c r="L49" s="225"/>
      <c r="M49" s="226"/>
      <c r="N49" s="141"/>
      <c r="O49" s="231"/>
      <c r="P49" s="168"/>
    </row>
    <row r="50" spans="1:16" s="43" customFormat="1" ht="12" hidden="1">
      <c r="A50" s="84"/>
      <c r="B50" s="68" t="s">
        <v>111</v>
      </c>
      <c r="C50" s="82"/>
      <c r="D50" s="82"/>
      <c r="E50" s="229"/>
      <c r="F50" s="232"/>
      <c r="G50" s="233"/>
      <c r="H50" s="158" t="e">
        <f t="shared" si="0"/>
        <v>#DIV/0!</v>
      </c>
      <c r="I50" s="139"/>
      <c r="J50" s="140"/>
      <c r="K50" s="234" t="e">
        <f t="shared" si="1"/>
        <v>#DIV/0!</v>
      </c>
      <c r="L50" s="225"/>
      <c r="M50" s="226"/>
      <c r="N50" s="141"/>
      <c r="O50" s="231"/>
      <c r="P50" s="168"/>
    </row>
    <row r="51" spans="1:16" s="43" customFormat="1" ht="12" hidden="1">
      <c r="A51" s="84"/>
      <c r="B51" s="68" t="s">
        <v>118</v>
      </c>
      <c r="C51" s="82"/>
      <c r="D51" s="82">
        <v>11</v>
      </c>
      <c r="E51" s="229"/>
      <c r="F51" s="232">
        <v>8</v>
      </c>
      <c r="G51" s="233"/>
      <c r="H51" s="158">
        <f t="shared" si="0"/>
        <v>0</v>
      </c>
      <c r="I51" s="139">
        <v>7.6</v>
      </c>
      <c r="J51" s="140"/>
      <c r="K51" s="234">
        <f t="shared" si="1"/>
        <v>0</v>
      </c>
      <c r="L51" s="225"/>
      <c r="M51" s="226"/>
      <c r="N51" s="141"/>
      <c r="O51" s="231"/>
      <c r="P51" s="168"/>
    </row>
    <row r="52" spans="1:16" s="43" customFormat="1" ht="12" hidden="1">
      <c r="A52" s="84"/>
      <c r="B52" s="68" t="s">
        <v>146</v>
      </c>
      <c r="C52" s="82"/>
      <c r="D52" s="82">
        <v>1</v>
      </c>
      <c r="E52" s="229"/>
      <c r="F52" s="135"/>
      <c r="G52" s="233"/>
      <c r="H52" s="158" t="e">
        <f t="shared" si="0"/>
        <v>#DIV/0!</v>
      </c>
      <c r="I52" s="139"/>
      <c r="J52" s="140"/>
      <c r="K52" s="234" t="e">
        <f t="shared" si="1"/>
        <v>#DIV/0!</v>
      </c>
      <c r="L52" s="225"/>
      <c r="M52" s="226"/>
      <c r="N52" s="141"/>
      <c r="O52" s="231"/>
      <c r="P52" s="168"/>
    </row>
    <row r="53" spans="1:16" s="43" customFormat="1" ht="12" hidden="1">
      <c r="A53" s="84"/>
      <c r="B53" s="68" t="s">
        <v>136</v>
      </c>
      <c r="C53" s="82"/>
      <c r="D53" s="82">
        <v>5</v>
      </c>
      <c r="E53" s="229"/>
      <c r="F53" s="135"/>
      <c r="G53" s="233"/>
      <c r="H53" s="158" t="e">
        <f t="shared" si="0"/>
        <v>#DIV/0!</v>
      </c>
      <c r="I53" s="139"/>
      <c r="J53" s="140"/>
      <c r="K53" s="234" t="e">
        <f t="shared" si="1"/>
        <v>#DIV/0!</v>
      </c>
      <c r="L53" s="225"/>
      <c r="M53" s="226"/>
      <c r="N53" s="141"/>
      <c r="O53" s="231"/>
      <c r="P53" s="168" t="s">
        <v>145</v>
      </c>
    </row>
    <row r="54" spans="1:16" s="43" customFormat="1" ht="12" hidden="1">
      <c r="A54" s="84"/>
      <c r="B54" s="68" t="s">
        <v>149</v>
      </c>
      <c r="C54" s="82"/>
      <c r="D54" s="82"/>
      <c r="E54" s="229"/>
      <c r="F54" s="135">
        <v>1</v>
      </c>
      <c r="G54" s="233"/>
      <c r="H54" s="158">
        <f t="shared" si="0"/>
        <v>0</v>
      </c>
      <c r="I54" s="139">
        <v>1.7</v>
      </c>
      <c r="J54" s="140"/>
      <c r="K54" s="234">
        <f t="shared" si="1"/>
        <v>0</v>
      </c>
      <c r="L54" s="225"/>
      <c r="M54" s="226"/>
      <c r="N54" s="141"/>
      <c r="O54" s="231"/>
      <c r="P54" s="168"/>
    </row>
    <row r="55" spans="1:16" s="43" customFormat="1" ht="12" hidden="1">
      <c r="A55" s="84"/>
      <c r="B55" s="68" t="s">
        <v>150</v>
      </c>
      <c r="C55" s="82"/>
      <c r="D55" s="82"/>
      <c r="E55" s="229"/>
      <c r="F55" s="135">
        <v>2</v>
      </c>
      <c r="G55" s="233"/>
      <c r="H55" s="158">
        <f t="shared" si="0"/>
        <v>0</v>
      </c>
      <c r="I55" s="139">
        <v>1.7</v>
      </c>
      <c r="J55" s="140"/>
      <c r="K55" s="234">
        <f t="shared" si="1"/>
        <v>0</v>
      </c>
      <c r="L55" s="225"/>
      <c r="M55" s="226"/>
      <c r="N55" s="141"/>
      <c r="O55" s="231"/>
      <c r="P55" s="168"/>
    </row>
    <row r="56" spans="1:16" s="43" customFormat="1" ht="12">
      <c r="A56" s="84"/>
      <c r="B56" s="223" t="s">
        <v>48</v>
      </c>
      <c r="C56" s="82"/>
      <c r="D56" s="82">
        <v>26</v>
      </c>
      <c r="E56" s="224"/>
      <c r="F56" s="131">
        <v>53</v>
      </c>
      <c r="G56" s="235"/>
      <c r="H56" s="158">
        <f>G56/F56</f>
        <v>0</v>
      </c>
      <c r="I56" s="139"/>
      <c r="J56" s="140"/>
      <c r="K56" s="141"/>
      <c r="L56" s="225">
        <v>53</v>
      </c>
      <c r="M56" s="226"/>
      <c r="N56" s="141">
        <f t="shared" si="2"/>
        <v>0</v>
      </c>
      <c r="O56" s="227"/>
      <c r="P56" s="168"/>
    </row>
    <row r="57" spans="1:16" s="43" customFormat="1" ht="12">
      <c r="A57" s="84"/>
      <c r="B57" s="223" t="s">
        <v>97</v>
      </c>
      <c r="C57" s="82">
        <v>3</v>
      </c>
      <c r="D57" s="82">
        <v>10</v>
      </c>
      <c r="E57" s="224"/>
      <c r="F57" s="131">
        <f>F58+F59</f>
        <v>10</v>
      </c>
      <c r="G57" s="235"/>
      <c r="H57" s="158">
        <f t="shared" ref="H57:H110" si="10">G57/F57</f>
        <v>0</v>
      </c>
      <c r="I57" s="225">
        <v>10</v>
      </c>
      <c r="J57" s="225"/>
      <c r="K57" s="141">
        <f t="shared" si="1"/>
        <v>0</v>
      </c>
      <c r="L57" s="225"/>
      <c r="M57" s="226"/>
      <c r="N57" s="141"/>
      <c r="O57" s="227"/>
      <c r="P57" s="168"/>
    </row>
    <row r="58" spans="1:16" s="43" customFormat="1" ht="12" hidden="1">
      <c r="A58" s="84"/>
      <c r="B58" s="68" t="s">
        <v>112</v>
      </c>
      <c r="C58" s="82"/>
      <c r="D58" s="82"/>
      <c r="E58" s="224"/>
      <c r="F58" s="236">
        <v>1</v>
      </c>
      <c r="G58" s="237"/>
      <c r="H58" s="158">
        <f t="shared" si="10"/>
        <v>0</v>
      </c>
      <c r="I58" s="139">
        <v>1</v>
      </c>
      <c r="J58" s="140"/>
      <c r="K58" s="141">
        <f t="shared" si="1"/>
        <v>0</v>
      </c>
      <c r="L58" s="225"/>
      <c r="M58" s="226"/>
      <c r="N58" s="141"/>
      <c r="O58" s="227"/>
      <c r="P58" s="168"/>
    </row>
    <row r="59" spans="1:16" s="43" customFormat="1" ht="12" hidden="1">
      <c r="A59" s="84"/>
      <c r="B59" s="68" t="s">
        <v>174</v>
      </c>
      <c r="C59" s="82"/>
      <c r="D59" s="82"/>
      <c r="E59" s="224"/>
      <c r="F59" s="236">
        <v>9</v>
      </c>
      <c r="G59" s="237"/>
      <c r="H59" s="158">
        <f t="shared" si="10"/>
        <v>0</v>
      </c>
      <c r="I59" s="139">
        <v>9</v>
      </c>
      <c r="J59" s="140"/>
      <c r="K59" s="141">
        <f t="shared" si="1"/>
        <v>0</v>
      </c>
      <c r="L59" s="225"/>
      <c r="M59" s="226"/>
      <c r="N59" s="141"/>
      <c r="O59" s="227"/>
      <c r="P59" s="168"/>
    </row>
    <row r="60" spans="1:16" s="43" customFormat="1" ht="12" hidden="1">
      <c r="A60" s="84"/>
      <c r="B60" s="68" t="s">
        <v>113</v>
      </c>
      <c r="C60" s="82"/>
      <c r="D60" s="82"/>
      <c r="E60" s="224"/>
      <c r="F60" s="131"/>
      <c r="G60" s="235"/>
      <c r="H60" s="158" t="e">
        <f t="shared" si="10"/>
        <v>#DIV/0!</v>
      </c>
      <c r="I60" s="139"/>
      <c r="J60" s="140"/>
      <c r="K60" s="141" t="e">
        <f t="shared" si="1"/>
        <v>#DIV/0!</v>
      </c>
      <c r="L60" s="225"/>
      <c r="M60" s="226"/>
      <c r="N60" s="141"/>
      <c r="O60" s="227"/>
      <c r="P60" s="168"/>
    </row>
    <row r="61" spans="1:16" s="43" customFormat="1" ht="12">
      <c r="A61" s="84"/>
      <c r="B61" s="223" t="s">
        <v>50</v>
      </c>
      <c r="C61" s="82">
        <v>12</v>
      </c>
      <c r="D61" s="82">
        <v>24</v>
      </c>
      <c r="E61" s="224"/>
      <c r="F61" s="131">
        <v>2</v>
      </c>
      <c r="G61" s="235"/>
      <c r="H61" s="158">
        <f t="shared" si="10"/>
        <v>0</v>
      </c>
      <c r="I61" s="108">
        <f t="shared" ref="I61:O61" si="11">I62+I64</f>
        <v>0</v>
      </c>
      <c r="J61" s="108"/>
      <c r="K61" s="141"/>
      <c r="L61" s="108">
        <f t="shared" si="11"/>
        <v>0</v>
      </c>
      <c r="M61" s="77"/>
      <c r="N61" s="141"/>
      <c r="O61" s="116">
        <f t="shared" si="11"/>
        <v>2</v>
      </c>
      <c r="P61" s="168"/>
    </row>
    <row r="62" spans="1:16" s="43" customFormat="1" ht="12" hidden="1">
      <c r="A62" s="84"/>
      <c r="B62" s="68" t="s">
        <v>93</v>
      </c>
      <c r="C62" s="82"/>
      <c r="D62" s="82">
        <v>1</v>
      </c>
      <c r="E62" s="229"/>
      <c r="F62" s="236">
        <v>1</v>
      </c>
      <c r="G62" s="237"/>
      <c r="H62" s="158">
        <f t="shared" si="10"/>
        <v>0</v>
      </c>
      <c r="I62" s="139"/>
      <c r="J62" s="140"/>
      <c r="K62" s="141"/>
      <c r="L62" s="225"/>
      <c r="M62" s="226"/>
      <c r="N62" s="141"/>
      <c r="O62" s="227">
        <v>1</v>
      </c>
      <c r="P62" s="168"/>
    </row>
    <row r="63" spans="1:16" s="43" customFormat="1" ht="12" hidden="1">
      <c r="A63" s="84"/>
      <c r="B63" s="68" t="s">
        <v>114</v>
      </c>
      <c r="C63" s="82"/>
      <c r="D63" s="82"/>
      <c r="E63" s="229"/>
      <c r="F63" s="236"/>
      <c r="G63" s="237"/>
      <c r="H63" s="158" t="e">
        <f t="shared" si="10"/>
        <v>#DIV/0!</v>
      </c>
      <c r="I63" s="139"/>
      <c r="J63" s="140"/>
      <c r="K63" s="141"/>
      <c r="L63" s="225"/>
      <c r="M63" s="226"/>
      <c r="N63" s="141"/>
      <c r="O63" s="227"/>
      <c r="P63" s="168"/>
    </row>
    <row r="64" spans="1:16" s="43" customFormat="1" ht="12" hidden="1">
      <c r="A64" s="84"/>
      <c r="B64" s="68" t="s">
        <v>94</v>
      </c>
      <c r="C64" s="82"/>
      <c r="D64" s="82">
        <v>7</v>
      </c>
      <c r="E64" s="229"/>
      <c r="F64" s="236">
        <v>1</v>
      </c>
      <c r="G64" s="237"/>
      <c r="H64" s="158">
        <f t="shared" si="10"/>
        <v>0</v>
      </c>
      <c r="I64" s="139"/>
      <c r="J64" s="140"/>
      <c r="K64" s="141"/>
      <c r="L64" s="225"/>
      <c r="M64" s="226"/>
      <c r="N64" s="141"/>
      <c r="O64" s="227">
        <v>1</v>
      </c>
      <c r="P64" s="168"/>
    </row>
    <row r="65" spans="1:16" s="43" customFormat="1" ht="12" hidden="1">
      <c r="A65" s="84"/>
      <c r="B65" s="68" t="s">
        <v>137</v>
      </c>
      <c r="C65" s="82">
        <v>0</v>
      </c>
      <c r="D65" s="82">
        <v>5</v>
      </c>
      <c r="E65" s="229"/>
      <c r="F65" s="236"/>
      <c r="G65" s="237"/>
      <c r="H65" s="158" t="e">
        <f t="shared" si="10"/>
        <v>#DIV/0!</v>
      </c>
      <c r="I65" s="139"/>
      <c r="J65" s="140"/>
      <c r="K65" s="141"/>
      <c r="L65" s="225"/>
      <c r="M65" s="226"/>
      <c r="N65" s="141" t="e">
        <f t="shared" si="2"/>
        <v>#DIV/0!</v>
      </c>
      <c r="O65" s="227"/>
      <c r="P65" s="168"/>
    </row>
    <row r="66" spans="1:16" s="43" customFormat="1" ht="12" hidden="1">
      <c r="A66" s="84"/>
      <c r="B66" s="68" t="s">
        <v>138</v>
      </c>
      <c r="C66" s="82"/>
      <c r="D66" s="82">
        <v>4</v>
      </c>
      <c r="E66" s="229"/>
      <c r="F66" s="236"/>
      <c r="G66" s="237"/>
      <c r="H66" s="158" t="e">
        <f t="shared" si="10"/>
        <v>#DIV/0!</v>
      </c>
      <c r="I66" s="139"/>
      <c r="J66" s="140"/>
      <c r="K66" s="141"/>
      <c r="L66" s="225"/>
      <c r="M66" s="226"/>
      <c r="N66" s="141" t="e">
        <f t="shared" si="2"/>
        <v>#DIV/0!</v>
      </c>
      <c r="O66" s="227"/>
      <c r="P66" s="168"/>
    </row>
    <row r="67" spans="1:16" s="43" customFormat="1" ht="12" hidden="1">
      <c r="A67" s="84"/>
      <c r="B67" s="68" t="s">
        <v>139</v>
      </c>
      <c r="C67" s="82"/>
      <c r="D67" s="82">
        <v>5</v>
      </c>
      <c r="E67" s="229"/>
      <c r="F67" s="236"/>
      <c r="G67" s="237"/>
      <c r="H67" s="158" t="e">
        <f t="shared" si="10"/>
        <v>#DIV/0!</v>
      </c>
      <c r="I67" s="139"/>
      <c r="J67" s="140"/>
      <c r="K67" s="141"/>
      <c r="L67" s="225"/>
      <c r="M67" s="226"/>
      <c r="N67" s="141" t="e">
        <f t="shared" si="2"/>
        <v>#DIV/0!</v>
      </c>
      <c r="O67" s="227"/>
      <c r="P67" s="168"/>
    </row>
    <row r="68" spans="1:16" s="43" customFormat="1" ht="12" hidden="1">
      <c r="A68" s="84"/>
      <c r="B68" s="68" t="s">
        <v>140</v>
      </c>
      <c r="C68" s="82"/>
      <c r="D68" s="82">
        <v>1</v>
      </c>
      <c r="E68" s="229"/>
      <c r="F68" s="236"/>
      <c r="G68" s="237"/>
      <c r="H68" s="158" t="e">
        <f t="shared" si="10"/>
        <v>#DIV/0!</v>
      </c>
      <c r="I68" s="139"/>
      <c r="J68" s="140"/>
      <c r="K68" s="141"/>
      <c r="L68" s="225"/>
      <c r="M68" s="226"/>
      <c r="N68" s="141" t="e">
        <f t="shared" si="2"/>
        <v>#DIV/0!</v>
      </c>
      <c r="O68" s="227"/>
      <c r="P68" s="168"/>
    </row>
    <row r="69" spans="1:16" s="43" customFormat="1" ht="12" hidden="1">
      <c r="A69" s="84"/>
      <c r="B69" s="68" t="s">
        <v>141</v>
      </c>
      <c r="C69" s="82"/>
      <c r="D69" s="82">
        <v>1</v>
      </c>
      <c r="E69" s="229"/>
      <c r="F69" s="236"/>
      <c r="G69" s="237"/>
      <c r="H69" s="158" t="e">
        <f t="shared" si="10"/>
        <v>#DIV/0!</v>
      </c>
      <c r="I69" s="139"/>
      <c r="J69" s="140"/>
      <c r="K69" s="141"/>
      <c r="L69" s="225"/>
      <c r="M69" s="226"/>
      <c r="N69" s="141" t="e">
        <f t="shared" si="2"/>
        <v>#DIV/0!</v>
      </c>
      <c r="O69" s="227"/>
      <c r="P69" s="168"/>
    </row>
    <row r="70" spans="1:16" s="43" customFormat="1" ht="12">
      <c r="A70" s="84"/>
      <c r="B70" s="223" t="s">
        <v>115</v>
      </c>
      <c r="C70" s="82">
        <v>100</v>
      </c>
      <c r="D70" s="82">
        <v>37</v>
      </c>
      <c r="E70" s="224"/>
      <c r="F70" s="236">
        <v>160</v>
      </c>
      <c r="G70" s="237"/>
      <c r="H70" s="158">
        <f t="shared" si="10"/>
        <v>0</v>
      </c>
      <c r="I70" s="139"/>
      <c r="J70" s="140"/>
      <c r="K70" s="141"/>
      <c r="L70" s="225">
        <v>160</v>
      </c>
      <c r="M70" s="226"/>
      <c r="N70" s="141">
        <f t="shared" si="2"/>
        <v>0</v>
      </c>
      <c r="O70" s="227"/>
      <c r="P70" s="168"/>
    </row>
    <row r="71" spans="1:16" s="43" customFormat="1" ht="12">
      <c r="A71" s="84"/>
      <c r="B71" s="68" t="s">
        <v>95</v>
      </c>
      <c r="C71" s="82"/>
      <c r="D71" s="82"/>
      <c r="E71" s="224"/>
      <c r="F71" s="236">
        <v>36</v>
      </c>
      <c r="G71" s="237"/>
      <c r="H71" s="158">
        <f t="shared" si="10"/>
        <v>0</v>
      </c>
      <c r="I71" s="139"/>
      <c r="J71" s="140"/>
      <c r="K71" s="141"/>
      <c r="L71" s="225">
        <v>36</v>
      </c>
      <c r="M71" s="226"/>
      <c r="N71" s="141">
        <f t="shared" si="2"/>
        <v>0</v>
      </c>
      <c r="O71" s="227"/>
      <c r="P71" s="168"/>
    </row>
    <row r="72" spans="1:16" s="43" customFormat="1" ht="12">
      <c r="A72" s="84"/>
      <c r="B72" s="68" t="s">
        <v>117</v>
      </c>
      <c r="C72" s="82"/>
      <c r="D72" s="82"/>
      <c r="E72" s="224"/>
      <c r="F72" s="236">
        <v>7</v>
      </c>
      <c r="G72" s="237"/>
      <c r="H72" s="158">
        <f t="shared" si="10"/>
        <v>0</v>
      </c>
      <c r="I72" s="139"/>
      <c r="J72" s="140"/>
      <c r="K72" s="141"/>
      <c r="L72" s="225">
        <v>7</v>
      </c>
      <c r="M72" s="226"/>
      <c r="N72" s="141">
        <f t="shared" si="2"/>
        <v>0</v>
      </c>
      <c r="O72" s="227"/>
      <c r="P72" s="168"/>
    </row>
    <row r="73" spans="1:16" s="43" customFormat="1" ht="12">
      <c r="A73" s="84"/>
      <c r="B73" s="68" t="s">
        <v>130</v>
      </c>
      <c r="C73" s="82"/>
      <c r="D73" s="82"/>
      <c r="E73" s="224"/>
      <c r="F73" s="236">
        <v>100</v>
      </c>
      <c r="G73" s="237"/>
      <c r="H73" s="158">
        <f t="shared" si="10"/>
        <v>0</v>
      </c>
      <c r="I73" s="139"/>
      <c r="J73" s="140"/>
      <c r="K73" s="141"/>
      <c r="L73" s="225">
        <v>100</v>
      </c>
      <c r="M73" s="226"/>
      <c r="N73" s="141">
        <f t="shared" si="2"/>
        <v>0</v>
      </c>
      <c r="O73" s="227"/>
      <c r="P73" s="168"/>
    </row>
    <row r="74" spans="1:16" s="43" customFormat="1" ht="12">
      <c r="A74" s="84"/>
      <c r="B74" s="68" t="s">
        <v>129</v>
      </c>
      <c r="C74" s="82"/>
      <c r="D74" s="82"/>
      <c r="E74" s="224"/>
      <c r="F74" s="236">
        <v>17</v>
      </c>
      <c r="G74" s="237"/>
      <c r="H74" s="158">
        <f t="shared" si="10"/>
        <v>0</v>
      </c>
      <c r="I74" s="139"/>
      <c r="J74" s="140"/>
      <c r="K74" s="141"/>
      <c r="L74" s="225">
        <v>17</v>
      </c>
      <c r="M74" s="226"/>
      <c r="N74" s="141">
        <f t="shared" si="2"/>
        <v>0</v>
      </c>
      <c r="O74" s="227"/>
      <c r="P74" s="168"/>
    </row>
    <row r="75" spans="1:16" s="43" customFormat="1" ht="12" hidden="1">
      <c r="A75" s="84"/>
      <c r="B75" s="68" t="s">
        <v>96</v>
      </c>
      <c r="C75" s="82"/>
      <c r="D75" s="82">
        <v>9</v>
      </c>
      <c r="E75" s="224"/>
      <c r="F75" s="236"/>
      <c r="G75" s="237"/>
      <c r="H75" s="158" t="e">
        <f t="shared" si="10"/>
        <v>#DIV/0!</v>
      </c>
      <c r="I75" s="139"/>
      <c r="J75" s="140"/>
      <c r="K75" s="141"/>
      <c r="L75" s="225"/>
      <c r="M75" s="226"/>
      <c r="N75" s="141" t="e">
        <f t="shared" si="2"/>
        <v>#DIV/0!</v>
      </c>
      <c r="O75" s="227"/>
      <c r="P75" s="168"/>
    </row>
    <row r="76" spans="1:16" s="43" customFormat="1" ht="12">
      <c r="A76" s="84"/>
      <c r="B76" s="223" t="s">
        <v>51</v>
      </c>
      <c r="C76" s="82">
        <v>23</v>
      </c>
      <c r="D76" s="82">
        <v>31</v>
      </c>
      <c r="E76" s="224"/>
      <c r="F76" s="131">
        <f>F77</f>
        <v>20</v>
      </c>
      <c r="G76" s="235"/>
      <c r="H76" s="158">
        <f t="shared" si="10"/>
        <v>0</v>
      </c>
      <c r="I76" s="108">
        <f t="shared" ref="I76:O76" si="12">I77</f>
        <v>0</v>
      </c>
      <c r="J76" s="77"/>
      <c r="K76" s="141"/>
      <c r="L76" s="108">
        <f t="shared" si="12"/>
        <v>0</v>
      </c>
      <c r="M76" s="77"/>
      <c r="N76" s="141"/>
      <c r="O76" s="116">
        <f t="shared" si="12"/>
        <v>20</v>
      </c>
      <c r="P76" s="168"/>
    </row>
    <row r="77" spans="1:16" s="43" customFormat="1" ht="12" hidden="1">
      <c r="A77" s="84"/>
      <c r="B77" s="68" t="s">
        <v>98</v>
      </c>
      <c r="C77" s="82"/>
      <c r="D77" s="82"/>
      <c r="E77" s="224"/>
      <c r="F77" s="131">
        <v>20</v>
      </c>
      <c r="G77" s="235"/>
      <c r="H77" s="158">
        <f t="shared" si="10"/>
        <v>0</v>
      </c>
      <c r="I77" s="139"/>
      <c r="J77" s="140"/>
      <c r="K77" s="141"/>
      <c r="L77" s="225"/>
      <c r="M77" s="226"/>
      <c r="N77" s="141"/>
      <c r="O77" s="227">
        <v>20</v>
      </c>
      <c r="P77" s="168"/>
    </row>
    <row r="78" spans="1:16" s="43" customFormat="1" ht="12" hidden="1">
      <c r="A78" s="84"/>
      <c r="B78" s="68" t="s">
        <v>100</v>
      </c>
      <c r="C78" s="82"/>
      <c r="D78" s="82"/>
      <c r="E78" s="224"/>
      <c r="F78" s="131"/>
      <c r="G78" s="235"/>
      <c r="H78" s="158" t="e">
        <f t="shared" si="10"/>
        <v>#DIV/0!</v>
      </c>
      <c r="I78" s="139"/>
      <c r="J78" s="140"/>
      <c r="K78" s="141"/>
      <c r="L78" s="225"/>
      <c r="M78" s="226"/>
      <c r="N78" s="141" t="e">
        <f t="shared" ref="N78:N95" si="13">M78/L78</f>
        <v>#DIV/0!</v>
      </c>
      <c r="O78" s="227"/>
      <c r="P78" s="168"/>
    </row>
    <row r="79" spans="1:16" s="43" customFormat="1" ht="12" hidden="1">
      <c r="A79" s="84"/>
      <c r="B79" s="68" t="s">
        <v>119</v>
      </c>
      <c r="C79" s="82"/>
      <c r="D79" s="82"/>
      <c r="E79" s="224"/>
      <c r="F79" s="131"/>
      <c r="G79" s="235"/>
      <c r="H79" s="158" t="e">
        <f t="shared" si="10"/>
        <v>#DIV/0!</v>
      </c>
      <c r="I79" s="139"/>
      <c r="J79" s="140"/>
      <c r="K79" s="141"/>
      <c r="L79" s="225"/>
      <c r="M79" s="226"/>
      <c r="N79" s="141" t="e">
        <f t="shared" si="13"/>
        <v>#DIV/0!</v>
      </c>
      <c r="O79" s="227"/>
      <c r="P79" s="168"/>
    </row>
    <row r="80" spans="1:16" s="43" customFormat="1" ht="12">
      <c r="A80" s="84"/>
      <c r="B80" s="68" t="s">
        <v>123</v>
      </c>
      <c r="C80" s="82">
        <v>14</v>
      </c>
      <c r="D80" s="82">
        <v>3</v>
      </c>
      <c r="E80" s="224"/>
      <c r="F80" s="131">
        <v>20</v>
      </c>
      <c r="G80" s="235"/>
      <c r="H80" s="158">
        <f t="shared" si="10"/>
        <v>0</v>
      </c>
      <c r="I80" s="139"/>
      <c r="J80" s="140"/>
      <c r="K80" s="141"/>
      <c r="L80" s="225">
        <v>20</v>
      </c>
      <c r="M80" s="226"/>
      <c r="N80" s="141">
        <f t="shared" si="13"/>
        <v>0</v>
      </c>
      <c r="O80" s="227"/>
      <c r="P80" s="168"/>
    </row>
    <row r="81" spans="1:16" s="43" customFormat="1" ht="12" hidden="1">
      <c r="A81" s="84"/>
      <c r="B81" s="68" t="s">
        <v>143</v>
      </c>
      <c r="C81" s="82"/>
      <c r="D81" s="82">
        <v>3</v>
      </c>
      <c r="E81" s="224"/>
      <c r="F81" s="131"/>
      <c r="G81" s="235"/>
      <c r="H81" s="158" t="e">
        <f t="shared" si="10"/>
        <v>#DIV/0!</v>
      </c>
      <c r="I81" s="139"/>
      <c r="J81" s="140"/>
      <c r="K81" s="141" t="e">
        <f t="shared" ref="K81:K95" si="14">J81/I81</f>
        <v>#DIV/0!</v>
      </c>
      <c r="L81" s="225"/>
      <c r="M81" s="226"/>
      <c r="N81" s="141" t="e">
        <f t="shared" si="13"/>
        <v>#DIV/0!</v>
      </c>
      <c r="O81" s="227"/>
      <c r="P81" s="168"/>
    </row>
    <row r="82" spans="1:16" s="43" customFormat="1" ht="12" hidden="1">
      <c r="A82" s="84"/>
      <c r="B82" s="68" t="s">
        <v>121</v>
      </c>
      <c r="C82" s="82"/>
      <c r="D82" s="82"/>
      <c r="E82" s="224"/>
      <c r="F82" s="131"/>
      <c r="G82" s="235"/>
      <c r="H82" s="158" t="e">
        <f t="shared" si="10"/>
        <v>#DIV/0!</v>
      </c>
      <c r="I82" s="139"/>
      <c r="J82" s="140"/>
      <c r="K82" s="141" t="e">
        <f t="shared" si="14"/>
        <v>#DIV/0!</v>
      </c>
      <c r="L82" s="225">
        <v>3</v>
      </c>
      <c r="M82" s="226"/>
      <c r="N82" s="141">
        <f t="shared" si="13"/>
        <v>0</v>
      </c>
      <c r="O82" s="227"/>
      <c r="P82" s="168"/>
    </row>
    <row r="83" spans="1:16" s="43" customFormat="1" ht="12" hidden="1">
      <c r="A83" s="84"/>
      <c r="B83" s="68" t="s">
        <v>142</v>
      </c>
      <c r="C83" s="82"/>
      <c r="D83" s="82"/>
      <c r="E83" s="224"/>
      <c r="F83" s="131"/>
      <c r="G83" s="235"/>
      <c r="H83" s="158" t="e">
        <f t="shared" si="10"/>
        <v>#DIV/0!</v>
      </c>
      <c r="I83" s="139"/>
      <c r="J83" s="140"/>
      <c r="K83" s="141" t="e">
        <f t="shared" si="14"/>
        <v>#DIV/0!</v>
      </c>
      <c r="L83" s="225">
        <v>17</v>
      </c>
      <c r="M83" s="226"/>
      <c r="N83" s="141">
        <f t="shared" si="13"/>
        <v>0</v>
      </c>
      <c r="O83" s="227"/>
      <c r="P83" s="168"/>
    </row>
    <row r="84" spans="1:16" s="43" customFormat="1" ht="12">
      <c r="A84" s="84"/>
      <c r="B84" s="68" t="s">
        <v>52</v>
      </c>
      <c r="C84" s="82">
        <v>82</v>
      </c>
      <c r="D84" s="82">
        <v>57</v>
      </c>
      <c r="E84" s="224"/>
      <c r="F84" s="131">
        <v>55</v>
      </c>
      <c r="G84" s="235"/>
      <c r="H84" s="158">
        <f t="shared" si="10"/>
        <v>0</v>
      </c>
      <c r="I84" s="139">
        <v>55</v>
      </c>
      <c r="J84" s="140"/>
      <c r="K84" s="141">
        <f t="shared" si="14"/>
        <v>0</v>
      </c>
      <c r="L84" s="225"/>
      <c r="M84" s="226"/>
      <c r="N84" s="141"/>
      <c r="O84" s="227"/>
      <c r="P84" s="168"/>
    </row>
    <row r="85" spans="1:16" s="43" customFormat="1" ht="12" hidden="1">
      <c r="A85" s="84"/>
      <c r="B85" s="69" t="s">
        <v>54</v>
      </c>
      <c r="C85" s="81"/>
      <c r="D85" s="81"/>
      <c r="E85" s="77"/>
      <c r="F85" s="131"/>
      <c r="G85" s="235"/>
      <c r="H85" s="158" t="e">
        <f t="shared" si="10"/>
        <v>#DIV/0!</v>
      </c>
      <c r="I85" s="139"/>
      <c r="J85" s="140"/>
      <c r="K85" s="141" t="e">
        <f t="shared" si="14"/>
        <v>#DIV/0!</v>
      </c>
      <c r="L85" s="225"/>
      <c r="M85" s="226"/>
      <c r="N85" s="141"/>
      <c r="O85" s="227"/>
      <c r="P85" s="168"/>
    </row>
    <row r="86" spans="1:16" s="43" customFormat="1" ht="12" hidden="1">
      <c r="A86" s="84"/>
      <c r="B86" s="69" t="s">
        <v>55</v>
      </c>
      <c r="C86" s="81"/>
      <c r="D86" s="81"/>
      <c r="E86" s="77"/>
      <c r="F86" s="131"/>
      <c r="G86" s="235"/>
      <c r="H86" s="158" t="e">
        <f t="shared" si="10"/>
        <v>#DIV/0!</v>
      </c>
      <c r="I86" s="139"/>
      <c r="J86" s="140"/>
      <c r="K86" s="141" t="e">
        <f t="shared" si="14"/>
        <v>#DIV/0!</v>
      </c>
      <c r="L86" s="225"/>
      <c r="M86" s="226"/>
      <c r="N86" s="141"/>
      <c r="O86" s="227"/>
      <c r="P86" s="168"/>
    </row>
    <row r="87" spans="1:16" s="43" customFormat="1" ht="12" hidden="1">
      <c r="A87" s="84"/>
      <c r="B87" s="69" t="s">
        <v>56</v>
      </c>
      <c r="C87" s="81"/>
      <c r="D87" s="81"/>
      <c r="E87" s="77"/>
      <c r="F87" s="131"/>
      <c r="G87" s="235"/>
      <c r="H87" s="158" t="e">
        <f t="shared" si="10"/>
        <v>#DIV/0!</v>
      </c>
      <c r="I87" s="139"/>
      <c r="J87" s="140"/>
      <c r="K87" s="141" t="e">
        <f t="shared" si="14"/>
        <v>#DIV/0!</v>
      </c>
      <c r="L87" s="225"/>
      <c r="M87" s="226"/>
      <c r="N87" s="141"/>
      <c r="O87" s="227"/>
      <c r="P87" s="168"/>
    </row>
    <row r="88" spans="1:16" s="43" customFormat="1" ht="12">
      <c r="A88" s="84"/>
      <c r="B88" s="69" t="s">
        <v>144</v>
      </c>
      <c r="C88" s="81">
        <v>29</v>
      </c>
      <c r="D88" s="81">
        <v>29</v>
      </c>
      <c r="E88" s="77"/>
      <c r="F88" s="131">
        <v>30</v>
      </c>
      <c r="G88" s="235"/>
      <c r="H88" s="158">
        <f t="shared" si="10"/>
        <v>0</v>
      </c>
      <c r="I88" s="139"/>
      <c r="J88" s="140"/>
      <c r="K88" s="141"/>
      <c r="L88" s="225"/>
      <c r="M88" s="226"/>
      <c r="N88" s="141"/>
      <c r="O88" s="227">
        <v>30</v>
      </c>
      <c r="P88" s="168"/>
    </row>
    <row r="89" spans="1:16" s="43" customFormat="1" ht="12" hidden="1">
      <c r="A89" s="84"/>
      <c r="B89" s="238" t="s">
        <v>104</v>
      </c>
      <c r="C89" s="239"/>
      <c r="D89" s="239">
        <v>24</v>
      </c>
      <c r="E89" s="240"/>
      <c r="F89" s="236">
        <v>24</v>
      </c>
      <c r="G89" s="237"/>
      <c r="H89" s="158">
        <f t="shared" si="10"/>
        <v>0</v>
      </c>
      <c r="I89" s="139"/>
      <c r="J89" s="140"/>
      <c r="K89" s="141"/>
      <c r="L89" s="225"/>
      <c r="M89" s="226"/>
      <c r="N89" s="141"/>
      <c r="O89" s="227"/>
      <c r="P89" s="168"/>
    </row>
    <row r="90" spans="1:16" s="43" customFormat="1" ht="12" hidden="1">
      <c r="A90" s="84"/>
      <c r="B90" s="238" t="s">
        <v>105</v>
      </c>
      <c r="C90" s="239"/>
      <c r="D90" s="239">
        <v>5</v>
      </c>
      <c r="E90" s="240"/>
      <c r="F90" s="236">
        <v>7</v>
      </c>
      <c r="G90" s="237"/>
      <c r="H90" s="158">
        <f t="shared" si="10"/>
        <v>0</v>
      </c>
      <c r="I90" s="139"/>
      <c r="J90" s="140"/>
      <c r="K90" s="141"/>
      <c r="L90" s="225"/>
      <c r="M90" s="226"/>
      <c r="N90" s="141"/>
      <c r="O90" s="227"/>
      <c r="P90" s="168"/>
    </row>
    <row r="91" spans="1:16" s="43" customFormat="1" ht="12" hidden="1">
      <c r="A91" s="84"/>
      <c r="B91" s="67" t="s">
        <v>58</v>
      </c>
      <c r="C91" s="81"/>
      <c r="D91" s="81"/>
      <c r="E91" s="77"/>
      <c r="F91" s="131"/>
      <c r="G91" s="235"/>
      <c r="H91" s="158"/>
      <c r="I91" s="139"/>
      <c r="J91" s="140"/>
      <c r="K91" s="141"/>
      <c r="L91" s="225"/>
      <c r="M91" s="226"/>
      <c r="N91" s="141"/>
      <c r="O91" s="227"/>
      <c r="P91" s="168"/>
    </row>
    <row r="92" spans="1:16" s="43" customFormat="1" ht="12">
      <c r="A92" s="84"/>
      <c r="B92" s="67" t="s">
        <v>83</v>
      </c>
      <c r="C92" s="81"/>
      <c r="D92" s="81">
        <v>289</v>
      </c>
      <c r="E92" s="77"/>
      <c r="F92" s="131">
        <v>160</v>
      </c>
      <c r="G92" s="235"/>
      <c r="H92" s="158">
        <f t="shared" si="10"/>
        <v>0</v>
      </c>
      <c r="I92" s="139"/>
      <c r="J92" s="140"/>
      <c r="K92" s="141"/>
      <c r="L92" s="225"/>
      <c r="M92" s="226"/>
      <c r="N92" s="141"/>
      <c r="O92" s="227">
        <v>160</v>
      </c>
      <c r="P92" s="168"/>
    </row>
    <row r="93" spans="1:16" s="43" customFormat="1" ht="12">
      <c r="A93" s="84"/>
      <c r="B93" s="69" t="s">
        <v>61</v>
      </c>
      <c r="C93" s="81">
        <v>24</v>
      </c>
      <c r="D93" s="81">
        <v>26</v>
      </c>
      <c r="E93" s="77"/>
      <c r="F93" s="131">
        <v>21</v>
      </c>
      <c r="G93" s="235"/>
      <c r="H93" s="158">
        <f t="shared" si="10"/>
        <v>0</v>
      </c>
      <c r="I93" s="139"/>
      <c r="J93" s="140"/>
      <c r="K93" s="141"/>
      <c r="L93" s="225"/>
      <c r="M93" s="226"/>
      <c r="N93" s="141"/>
      <c r="O93" s="227">
        <v>21</v>
      </c>
      <c r="P93" s="168"/>
    </row>
    <row r="94" spans="1:16" s="43" customFormat="1" thickBot="1">
      <c r="A94" s="200"/>
      <c r="B94" s="78" t="s">
        <v>185</v>
      </c>
      <c r="C94" s="83"/>
      <c r="D94" s="83"/>
      <c r="E94" s="241"/>
      <c r="F94" s="132">
        <v>8</v>
      </c>
      <c r="G94" s="242"/>
      <c r="H94" s="159">
        <f t="shared" si="10"/>
        <v>0</v>
      </c>
      <c r="I94" s="147">
        <v>8</v>
      </c>
      <c r="J94" s="148"/>
      <c r="K94" s="149">
        <f t="shared" si="14"/>
        <v>0</v>
      </c>
      <c r="L94" s="243"/>
      <c r="M94" s="244"/>
      <c r="N94" s="149"/>
      <c r="O94" s="245"/>
      <c r="P94" s="168"/>
    </row>
    <row r="95" spans="1:16" s="167" customFormat="1" thickBot="1">
      <c r="A95" s="203"/>
      <c r="B95" s="204" t="s">
        <v>157</v>
      </c>
      <c r="C95" s="205">
        <f>C26+C31+C32+C36+C87+C88+C91+C92+C93+C94</f>
        <v>1425</v>
      </c>
      <c r="D95" s="205">
        <f t="shared" ref="D95:E95" si="15">D26+D31+D32+D36+D87+D88+D91+D92+D93+D94</f>
        <v>1673</v>
      </c>
      <c r="E95" s="246">
        <f t="shared" si="15"/>
        <v>0</v>
      </c>
      <c r="F95" s="247">
        <f>F25</f>
        <v>1629.5</v>
      </c>
      <c r="G95" s="248"/>
      <c r="H95" s="249">
        <f t="shared" si="10"/>
        <v>0</v>
      </c>
      <c r="I95" s="250">
        <f t="shared" ref="I95:O95" si="16">I25</f>
        <v>1006.3</v>
      </c>
      <c r="J95" s="205"/>
      <c r="K95" s="206">
        <f t="shared" si="14"/>
        <v>0</v>
      </c>
      <c r="L95" s="250">
        <f t="shared" si="16"/>
        <v>233</v>
      </c>
      <c r="M95" s="205"/>
      <c r="N95" s="206">
        <f t="shared" si="13"/>
        <v>0</v>
      </c>
      <c r="O95" s="251">
        <f t="shared" si="16"/>
        <v>390.2</v>
      </c>
      <c r="P95" s="166"/>
    </row>
    <row r="96" spans="1:16" s="43" customFormat="1" ht="12">
      <c r="A96" s="193" t="s">
        <v>63</v>
      </c>
      <c r="B96" s="252" t="s">
        <v>64</v>
      </c>
      <c r="C96" s="253"/>
      <c r="D96" s="253"/>
      <c r="E96" s="70"/>
      <c r="F96" s="134"/>
      <c r="G96" s="254"/>
      <c r="H96" s="158"/>
      <c r="I96" s="139"/>
      <c r="J96" s="140"/>
      <c r="K96" s="141"/>
      <c r="L96" s="197"/>
      <c r="M96" s="198"/>
      <c r="N96" s="141"/>
      <c r="O96" s="199"/>
      <c r="P96" s="168"/>
    </row>
    <row r="97" spans="1:17" s="43" customFormat="1" ht="12">
      <c r="A97" s="84"/>
      <c r="B97" s="65" t="s">
        <v>65</v>
      </c>
      <c r="C97" s="79">
        <v>1111</v>
      </c>
      <c r="D97" s="79">
        <v>746</v>
      </c>
      <c r="E97" s="71"/>
      <c r="F97" s="135"/>
      <c r="G97" s="233"/>
      <c r="H97" s="158"/>
      <c r="I97" s="139"/>
      <c r="J97" s="140"/>
      <c r="K97" s="141"/>
      <c r="L97" s="145"/>
      <c r="M97" s="143"/>
      <c r="N97" s="141"/>
      <c r="O97" s="170"/>
      <c r="P97" s="168"/>
    </row>
    <row r="98" spans="1:17" s="43" customFormat="1" ht="12">
      <c r="A98" s="84"/>
      <c r="B98" s="65" t="s">
        <v>66</v>
      </c>
      <c r="C98" s="79"/>
      <c r="D98" s="79"/>
      <c r="E98" s="71"/>
      <c r="F98" s="135"/>
      <c r="G98" s="233"/>
      <c r="H98" s="158"/>
      <c r="I98" s="139"/>
      <c r="J98" s="140"/>
      <c r="K98" s="141"/>
      <c r="L98" s="145"/>
      <c r="M98" s="143"/>
      <c r="N98" s="141"/>
      <c r="O98" s="170"/>
      <c r="P98" s="168"/>
    </row>
    <row r="99" spans="1:17" s="43" customFormat="1" thickBot="1">
      <c r="A99" s="200"/>
      <c r="B99" s="201" t="s">
        <v>67</v>
      </c>
      <c r="C99" s="202">
        <v>29</v>
      </c>
      <c r="D99" s="202">
        <v>29</v>
      </c>
      <c r="E99" s="146"/>
      <c r="F99" s="136"/>
      <c r="G99" s="255"/>
      <c r="H99" s="159"/>
      <c r="I99" s="147"/>
      <c r="J99" s="148"/>
      <c r="K99" s="149"/>
      <c r="L99" s="153"/>
      <c r="M99" s="151"/>
      <c r="N99" s="149"/>
      <c r="O99" s="171"/>
      <c r="P99" s="168"/>
    </row>
    <row r="100" spans="1:17" s="167" customFormat="1" thickBot="1">
      <c r="A100" s="473" t="s">
        <v>158</v>
      </c>
      <c r="B100" s="474"/>
      <c r="C100" s="87" t="e">
        <f>C17+#REF!-C95</f>
        <v>#REF!</v>
      </c>
      <c r="D100" s="87" t="e">
        <f>D17+#REF!-D95</f>
        <v>#REF!</v>
      </c>
      <c r="E100" s="97" t="e">
        <f>E17+#REF!-E95</f>
        <v>#REF!</v>
      </c>
      <c r="F100" s="133">
        <f>F17+F18-F25</f>
        <v>935.09999999999991</v>
      </c>
      <c r="G100" s="163"/>
      <c r="H100" s="121">
        <f t="shared" si="10"/>
        <v>0</v>
      </c>
      <c r="I100" s="109">
        <f t="shared" ref="I100:O100" si="17">I17+I18-I25</f>
        <v>0</v>
      </c>
      <c r="J100" s="87"/>
      <c r="K100" s="111" t="s">
        <v>159</v>
      </c>
      <c r="L100" s="109">
        <f t="shared" si="17"/>
        <v>625.29999999999995</v>
      </c>
      <c r="M100" s="87"/>
      <c r="N100" s="111">
        <f t="shared" ref="N100:N106" si="18">M100/L100</f>
        <v>0</v>
      </c>
      <c r="O100" s="117">
        <f t="shared" si="17"/>
        <v>309.8</v>
      </c>
      <c r="P100" s="166"/>
    </row>
    <row r="101" spans="1:17" s="43" customFormat="1" ht="12">
      <c r="A101" s="193" t="s">
        <v>70</v>
      </c>
      <c r="B101" s="252" t="s">
        <v>71</v>
      </c>
      <c r="C101" s="252"/>
      <c r="D101" s="252"/>
      <c r="E101" s="256"/>
      <c r="F101" s="134">
        <v>0</v>
      </c>
      <c r="G101" s="254"/>
      <c r="H101" s="158" t="e">
        <f t="shared" si="10"/>
        <v>#DIV/0!</v>
      </c>
      <c r="I101" s="139"/>
      <c r="J101" s="140"/>
      <c r="K101" s="141" t="e">
        <f t="shared" ref="K101:K106" si="19">J101/I101</f>
        <v>#DIV/0!</v>
      </c>
      <c r="L101" s="197"/>
      <c r="M101" s="198"/>
      <c r="N101" s="141" t="e">
        <f t="shared" si="18"/>
        <v>#DIV/0!</v>
      </c>
      <c r="O101" s="199"/>
      <c r="P101" s="168"/>
    </row>
    <row r="102" spans="1:17" s="43" customFormat="1" ht="12">
      <c r="A102" s="193"/>
      <c r="B102" s="252" t="s">
        <v>84</v>
      </c>
      <c r="C102" s="252"/>
      <c r="D102" s="252"/>
      <c r="E102" s="257"/>
      <c r="F102" s="134"/>
      <c r="G102" s="254"/>
      <c r="H102" s="158" t="e">
        <f t="shared" si="10"/>
        <v>#DIV/0!</v>
      </c>
      <c r="I102" s="139"/>
      <c r="J102" s="140"/>
      <c r="K102" s="141" t="e">
        <f t="shared" si="19"/>
        <v>#DIV/0!</v>
      </c>
      <c r="L102" s="197"/>
      <c r="M102" s="198"/>
      <c r="N102" s="141" t="e">
        <f t="shared" si="18"/>
        <v>#DIV/0!</v>
      </c>
      <c r="O102" s="258"/>
      <c r="P102" s="168"/>
    </row>
    <row r="103" spans="1:17" s="43" customFormat="1" ht="12">
      <c r="A103" s="84"/>
      <c r="B103" s="65" t="s">
        <v>73</v>
      </c>
      <c r="C103" s="65"/>
      <c r="D103" s="65"/>
      <c r="E103" s="71"/>
      <c r="F103" s="137"/>
      <c r="G103" s="259"/>
      <c r="H103" s="158" t="e">
        <f t="shared" si="10"/>
        <v>#DIV/0!</v>
      </c>
      <c r="I103" s="139"/>
      <c r="J103" s="140"/>
      <c r="K103" s="141" t="e">
        <f t="shared" si="19"/>
        <v>#DIV/0!</v>
      </c>
      <c r="L103" s="260"/>
      <c r="M103" s="261"/>
      <c r="N103" s="141" t="e">
        <f t="shared" si="18"/>
        <v>#DIV/0!</v>
      </c>
      <c r="O103" s="262">
        <v>310</v>
      </c>
      <c r="P103" s="168"/>
    </row>
    <row r="104" spans="1:17" s="43" customFormat="1" ht="12">
      <c r="A104" s="84"/>
      <c r="B104" s="65" t="s">
        <v>74</v>
      </c>
      <c r="C104" s="65"/>
      <c r="D104" s="65"/>
      <c r="E104" s="71"/>
      <c r="F104" s="135"/>
      <c r="G104" s="233"/>
      <c r="H104" s="158" t="e">
        <f t="shared" si="10"/>
        <v>#DIV/0!</v>
      </c>
      <c r="I104" s="139"/>
      <c r="J104" s="140"/>
      <c r="K104" s="141" t="e">
        <f t="shared" si="19"/>
        <v>#DIV/0!</v>
      </c>
      <c r="L104" s="145">
        <v>625</v>
      </c>
      <c r="M104" s="143"/>
      <c r="N104" s="141">
        <f t="shared" si="18"/>
        <v>0</v>
      </c>
      <c r="O104" s="263"/>
      <c r="P104" s="168"/>
      <c r="Q104" s="43" t="s">
        <v>145</v>
      </c>
    </row>
    <row r="105" spans="1:17" s="43" customFormat="1" ht="12">
      <c r="A105" s="84"/>
      <c r="B105" s="65" t="s">
        <v>75</v>
      </c>
      <c r="C105" s="65"/>
      <c r="D105" s="65"/>
      <c r="E105" s="71"/>
      <c r="F105" s="135"/>
      <c r="G105" s="233"/>
      <c r="H105" s="158" t="e">
        <f t="shared" si="10"/>
        <v>#DIV/0!</v>
      </c>
      <c r="I105" s="139"/>
      <c r="J105" s="140"/>
      <c r="K105" s="141" t="e">
        <f t="shared" si="19"/>
        <v>#DIV/0!</v>
      </c>
      <c r="L105" s="145"/>
      <c r="M105" s="143"/>
      <c r="N105" s="141" t="e">
        <f t="shared" si="18"/>
        <v>#DIV/0!</v>
      </c>
      <c r="O105" s="263"/>
      <c r="P105" s="168"/>
    </row>
    <row r="106" spans="1:17" s="43" customFormat="1" thickBot="1">
      <c r="A106" s="264"/>
      <c r="B106" s="265" t="s">
        <v>77</v>
      </c>
      <c r="C106" s="265"/>
      <c r="D106" s="265"/>
      <c r="E106" s="98"/>
      <c r="F106" s="138">
        <f>F100</f>
        <v>935.09999999999991</v>
      </c>
      <c r="G106" s="266"/>
      <c r="H106" s="214">
        <f t="shared" si="10"/>
        <v>0</v>
      </c>
      <c r="I106" s="267">
        <v>0</v>
      </c>
      <c r="J106" s="268"/>
      <c r="K106" s="269" t="e">
        <f t="shared" si="19"/>
        <v>#DIV/0!</v>
      </c>
      <c r="L106" s="270">
        <v>625</v>
      </c>
      <c r="M106" s="271"/>
      <c r="N106" s="269">
        <f t="shared" si="18"/>
        <v>0</v>
      </c>
      <c r="O106" s="272">
        <v>310</v>
      </c>
      <c r="P106" s="168"/>
    </row>
    <row r="107" spans="1:17" hidden="1">
      <c r="H107" s="273" t="e">
        <f t="shared" si="10"/>
        <v>#DIV/0!</v>
      </c>
      <c r="I107" s="274"/>
      <c r="J107" s="274"/>
      <c r="K107" s="275"/>
    </row>
    <row r="108" spans="1:17">
      <c r="B108" s="453" t="s">
        <v>125</v>
      </c>
      <c r="C108" s="453"/>
      <c r="D108" s="453"/>
      <c r="E108" s="453"/>
      <c r="F108" s="74"/>
      <c r="G108" s="74"/>
      <c r="H108" s="273" t="e">
        <f t="shared" si="10"/>
        <v>#DIV/0!</v>
      </c>
      <c r="I108" s="274"/>
      <c r="J108" s="274"/>
      <c r="K108" s="275"/>
      <c r="L108" s="75"/>
      <c r="M108" s="75"/>
      <c r="N108" s="94"/>
      <c r="O108" s="75"/>
    </row>
    <row r="109" spans="1:17">
      <c r="B109" s="175" t="s">
        <v>134</v>
      </c>
      <c r="E109" s="76"/>
      <c r="F109" s="76"/>
      <c r="G109" s="76"/>
      <c r="H109" s="273" t="e">
        <f t="shared" si="10"/>
        <v>#DIV/0!</v>
      </c>
      <c r="I109" s="274"/>
      <c r="J109" s="274"/>
      <c r="K109" s="275"/>
      <c r="L109" s="76"/>
      <c r="M109" s="76"/>
      <c r="N109" s="95"/>
    </row>
    <row r="110" spans="1:17">
      <c r="H110" s="273" t="e">
        <f t="shared" si="10"/>
        <v>#DIV/0!</v>
      </c>
      <c r="I110" s="274"/>
      <c r="J110" s="274"/>
      <c r="K110" s="275"/>
    </row>
    <row r="111" spans="1:17">
      <c r="B111" s="175" t="s">
        <v>183</v>
      </c>
    </row>
  </sheetData>
  <mergeCells count="16">
    <mergeCell ref="F1:O1"/>
    <mergeCell ref="F3:O3"/>
    <mergeCell ref="F4:O4"/>
    <mergeCell ref="F2:O2"/>
    <mergeCell ref="A100:B100"/>
    <mergeCell ref="A5:O5"/>
    <mergeCell ref="A6:O6"/>
    <mergeCell ref="A7:O7"/>
    <mergeCell ref="A9:A11"/>
    <mergeCell ref="B108:E108"/>
    <mergeCell ref="F9:G10"/>
    <mergeCell ref="H9:H11"/>
    <mergeCell ref="I9:O9"/>
    <mergeCell ref="I10:K10"/>
    <mergeCell ref="L10:N10"/>
    <mergeCell ref="B9:B11"/>
  </mergeCells>
  <pageMargins left="0.7" right="0.5" top="0.75" bottom="0.28000000000000003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20"/>
  <sheetViews>
    <sheetView tabSelected="1" topLeftCell="A25" zoomScale="120" zoomScaleNormal="120" zoomScaleSheetLayoutView="90" workbookViewId="0">
      <selection activeCell="A107" sqref="A107:Q107"/>
    </sheetView>
  </sheetViews>
  <sheetFormatPr defaultRowHeight="12.75" outlineLevelCol="1"/>
  <cols>
    <col min="1" max="1" width="2.85546875" style="72" customWidth="1"/>
    <col min="2" max="2" width="65.28515625" style="175" customWidth="1"/>
    <col min="3" max="3" width="11" style="175" hidden="1" customWidth="1"/>
    <col min="4" max="4" width="11.140625" style="175" hidden="1" customWidth="1"/>
    <col min="5" max="5" width="9.5703125" style="72" hidden="1" customWidth="1"/>
    <col min="6" max="7" width="8" style="72" customWidth="1" outlineLevel="1"/>
    <col min="8" max="8" width="7" style="91" customWidth="1" outlineLevel="1"/>
    <col min="9" max="10" width="7.28515625" style="72" customWidth="1" outlineLevel="1"/>
    <col min="11" max="11" width="8" style="92" customWidth="1" outlineLevel="1"/>
    <col min="12" max="13" width="7" style="72" customWidth="1" outlineLevel="1"/>
    <col min="14" max="14" width="7.42578125" style="92" customWidth="1" outlineLevel="1"/>
    <col min="15" max="16" width="6.5703125" style="72" customWidth="1" outlineLevel="1"/>
    <col min="17" max="17" width="7.28515625" style="92" customWidth="1" outlineLevel="1"/>
    <col min="18" max="18" width="5.85546875" style="72" hidden="1" customWidth="1"/>
    <col min="19" max="20" width="5.28515625" style="296" hidden="1" customWidth="1"/>
    <col min="21" max="16384" width="9.140625" style="72"/>
  </cols>
  <sheetData>
    <row r="1" spans="1:31" s="296" customFormat="1" ht="15" customHeight="1">
      <c r="A1" s="296" t="s">
        <v>195</v>
      </c>
      <c r="B1" s="297"/>
      <c r="C1" s="297"/>
      <c r="D1" s="297"/>
      <c r="H1" s="500" t="s">
        <v>193</v>
      </c>
      <c r="I1" s="500"/>
      <c r="J1" s="500"/>
      <c r="K1" s="500"/>
      <c r="L1" s="500"/>
      <c r="M1" s="500"/>
      <c r="N1" s="500"/>
      <c r="O1" s="500"/>
      <c r="P1" s="500"/>
      <c r="Q1" s="500"/>
      <c r="R1" s="501"/>
      <c r="S1" s="501"/>
      <c r="T1" s="501"/>
      <c r="U1" s="501"/>
      <c r="W1" s="499"/>
      <c r="X1" s="499"/>
      <c r="Y1" s="499"/>
      <c r="Z1" s="499"/>
      <c r="AA1" s="499"/>
      <c r="AB1" s="499"/>
      <c r="AC1" s="499"/>
      <c r="AD1" s="499"/>
      <c r="AE1" s="499"/>
    </row>
    <row r="2" spans="1:31" ht="19.5" thickBot="1">
      <c r="A2" s="479" t="s">
        <v>188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</row>
    <row r="3" spans="1:31" ht="12" customHeight="1" thickBot="1">
      <c r="A3" s="480" t="s">
        <v>10</v>
      </c>
      <c r="B3" s="495" t="s">
        <v>11</v>
      </c>
      <c r="C3" s="377"/>
      <c r="D3" s="298"/>
      <c r="E3" s="112"/>
      <c r="F3" s="454" t="s">
        <v>189</v>
      </c>
      <c r="G3" s="489"/>
      <c r="H3" s="491" t="s">
        <v>151</v>
      </c>
      <c r="I3" s="461" t="s">
        <v>154</v>
      </c>
      <c r="J3" s="462"/>
      <c r="K3" s="462"/>
      <c r="L3" s="462"/>
      <c r="M3" s="462"/>
      <c r="N3" s="462"/>
      <c r="O3" s="462"/>
      <c r="P3" s="462"/>
      <c r="Q3" s="462"/>
      <c r="R3" s="463"/>
      <c r="S3" s="484"/>
      <c r="T3" s="485"/>
      <c r="U3" s="374"/>
    </row>
    <row r="4" spans="1:31" s="165" customFormat="1" ht="12" customHeight="1">
      <c r="A4" s="481"/>
      <c r="B4" s="496"/>
      <c r="C4" s="376" t="s">
        <v>88</v>
      </c>
      <c r="D4" s="130" t="s">
        <v>135</v>
      </c>
      <c r="E4" s="179" t="s">
        <v>99</v>
      </c>
      <c r="F4" s="456"/>
      <c r="G4" s="490"/>
      <c r="H4" s="492"/>
      <c r="I4" s="464" t="s">
        <v>152</v>
      </c>
      <c r="J4" s="465"/>
      <c r="K4" s="466"/>
      <c r="L4" s="468" t="s">
        <v>155</v>
      </c>
      <c r="M4" s="468"/>
      <c r="N4" s="468"/>
      <c r="O4" s="467" t="s">
        <v>176</v>
      </c>
      <c r="P4" s="468"/>
      <c r="Q4" s="469"/>
      <c r="R4" s="469" t="s">
        <v>20</v>
      </c>
      <c r="S4" s="484"/>
      <c r="T4" s="486"/>
    </row>
    <row r="5" spans="1:31" s="165" customFormat="1" ht="13.5" customHeight="1">
      <c r="A5" s="482"/>
      <c r="B5" s="497"/>
      <c r="C5" s="299"/>
      <c r="D5" s="181"/>
      <c r="E5" s="182"/>
      <c r="F5" s="178" t="s">
        <v>147</v>
      </c>
      <c r="G5" s="181" t="s">
        <v>148</v>
      </c>
      <c r="H5" s="493"/>
      <c r="I5" s="178" t="s">
        <v>147</v>
      </c>
      <c r="J5" s="181" t="s">
        <v>148</v>
      </c>
      <c r="K5" s="184" t="s">
        <v>151</v>
      </c>
      <c r="L5" s="299" t="s">
        <v>147</v>
      </c>
      <c r="M5" s="181" t="s">
        <v>148</v>
      </c>
      <c r="N5" s="300" t="s">
        <v>151</v>
      </c>
      <c r="O5" s="178" t="s">
        <v>147</v>
      </c>
      <c r="P5" s="181" t="s">
        <v>148</v>
      </c>
      <c r="Q5" s="184" t="s">
        <v>151</v>
      </c>
      <c r="R5" s="494"/>
      <c r="S5" s="484"/>
      <c r="T5" s="486"/>
    </row>
    <row r="6" spans="1:31" s="509" customFormat="1" ht="14.25" customHeight="1">
      <c r="A6" s="502">
        <v>1</v>
      </c>
      <c r="B6" s="503">
        <v>2</v>
      </c>
      <c r="C6" s="504">
        <v>2</v>
      </c>
      <c r="D6" s="505">
        <v>2</v>
      </c>
      <c r="E6" s="506">
        <v>2</v>
      </c>
      <c r="F6" s="507" t="s">
        <v>160</v>
      </c>
      <c r="G6" s="505" t="s">
        <v>163</v>
      </c>
      <c r="H6" s="506" t="s">
        <v>164</v>
      </c>
      <c r="I6" s="507" t="s">
        <v>165</v>
      </c>
      <c r="J6" s="505" t="s">
        <v>166</v>
      </c>
      <c r="K6" s="503" t="s">
        <v>190</v>
      </c>
      <c r="L6" s="504" t="s">
        <v>167</v>
      </c>
      <c r="M6" s="505" t="s">
        <v>168</v>
      </c>
      <c r="N6" s="506" t="s">
        <v>191</v>
      </c>
      <c r="O6" s="507" t="s">
        <v>169</v>
      </c>
      <c r="P6" s="505" t="s">
        <v>170</v>
      </c>
      <c r="Q6" s="503" t="s">
        <v>192</v>
      </c>
      <c r="R6" s="508" t="s">
        <v>171</v>
      </c>
      <c r="S6" s="507" t="s">
        <v>172</v>
      </c>
      <c r="T6" s="503" t="s">
        <v>173</v>
      </c>
    </row>
    <row r="7" spans="1:31" s="43" customFormat="1" ht="12">
      <c r="A7" s="193" t="s">
        <v>21</v>
      </c>
      <c r="B7" s="392" t="s">
        <v>22</v>
      </c>
      <c r="C7" s="378"/>
      <c r="D7" s="195"/>
      <c r="E7" s="70"/>
      <c r="F7" s="100"/>
      <c r="G7" s="70"/>
      <c r="H7" s="273" t="s">
        <v>159</v>
      </c>
      <c r="I7" s="139"/>
      <c r="J7" s="140"/>
      <c r="K7" s="141"/>
      <c r="L7" s="301"/>
      <c r="M7" s="198"/>
      <c r="N7" s="144"/>
      <c r="O7" s="197"/>
      <c r="P7" s="198"/>
      <c r="Q7" s="141"/>
      <c r="R7" s="363"/>
      <c r="S7" s="302">
        <f>I7+L7+O7</f>
        <v>0</v>
      </c>
      <c r="T7" s="303">
        <f>J7+M7+P7</f>
        <v>0</v>
      </c>
    </row>
    <row r="8" spans="1:31" s="43" customFormat="1" ht="12">
      <c r="A8" s="84"/>
      <c r="B8" s="393" t="s">
        <v>23</v>
      </c>
      <c r="C8" s="379">
        <v>746</v>
      </c>
      <c r="D8" s="79">
        <v>746</v>
      </c>
      <c r="E8" s="71">
        <v>444</v>
      </c>
      <c r="F8" s="101">
        <v>446</v>
      </c>
      <c r="G8" s="71">
        <v>446</v>
      </c>
      <c r="H8" s="273">
        <f t="shared" ref="H8:H49" si="0">G8/F8</f>
        <v>1</v>
      </c>
      <c r="I8" s="139">
        <v>446</v>
      </c>
      <c r="J8" s="140">
        <v>446</v>
      </c>
      <c r="K8" s="141">
        <f t="shared" ref="K8:K53" si="1">J8/I8</f>
        <v>1</v>
      </c>
      <c r="L8" s="142"/>
      <c r="M8" s="143"/>
      <c r="N8" s="144"/>
      <c r="O8" s="145"/>
      <c r="P8" s="143"/>
      <c r="Q8" s="141"/>
      <c r="R8" s="364"/>
      <c r="S8" s="304">
        <f t="shared" ref="S8:T11" si="2">I8+L8+O8</f>
        <v>446</v>
      </c>
      <c r="T8" s="305">
        <f t="shared" si="2"/>
        <v>446</v>
      </c>
    </row>
    <row r="9" spans="1:31" s="43" customFormat="1" ht="12" hidden="1">
      <c r="A9" s="84"/>
      <c r="B9" s="393" t="s">
        <v>24</v>
      </c>
      <c r="C9" s="379"/>
      <c r="D9" s="79"/>
      <c r="E9" s="71">
        <v>0</v>
      </c>
      <c r="F9" s="101"/>
      <c r="G9" s="71"/>
      <c r="H9" s="273"/>
      <c r="I9" s="139"/>
      <c r="J9" s="140"/>
      <c r="K9" s="141"/>
      <c r="L9" s="142"/>
      <c r="M9" s="143"/>
      <c r="N9" s="144"/>
      <c r="O9" s="145"/>
      <c r="P9" s="143"/>
      <c r="Q9" s="141"/>
      <c r="R9" s="364"/>
      <c r="S9" s="304">
        <f t="shared" si="2"/>
        <v>0</v>
      </c>
      <c r="T9" s="305">
        <f t="shared" si="2"/>
        <v>0</v>
      </c>
    </row>
    <row r="10" spans="1:31" s="43" customFormat="1" thickBot="1">
      <c r="A10" s="200"/>
      <c r="B10" s="394" t="s">
        <v>25</v>
      </c>
      <c r="C10" s="380">
        <v>29</v>
      </c>
      <c r="D10" s="202">
        <v>29</v>
      </c>
      <c r="E10" s="146">
        <v>377</v>
      </c>
      <c r="F10" s="102">
        <v>377</v>
      </c>
      <c r="G10" s="146">
        <v>377</v>
      </c>
      <c r="H10" s="351"/>
      <c r="I10" s="147"/>
      <c r="J10" s="148"/>
      <c r="K10" s="149"/>
      <c r="L10" s="150">
        <v>377</v>
      </c>
      <c r="M10" s="151">
        <v>377</v>
      </c>
      <c r="N10" s="152">
        <f t="shared" ref="N10:N69" si="3">M10/L10</f>
        <v>1</v>
      </c>
      <c r="O10" s="153"/>
      <c r="P10" s="151"/>
      <c r="Q10" s="149"/>
      <c r="R10" s="365"/>
      <c r="S10" s="306">
        <f t="shared" si="2"/>
        <v>377</v>
      </c>
      <c r="T10" s="307">
        <f t="shared" si="2"/>
        <v>377</v>
      </c>
    </row>
    <row r="11" spans="1:31" s="166" customFormat="1" thickBot="1">
      <c r="A11" s="85"/>
      <c r="B11" s="395" t="s">
        <v>27</v>
      </c>
      <c r="C11" s="381">
        <v>775</v>
      </c>
      <c r="D11" s="87">
        <v>775</v>
      </c>
      <c r="E11" s="96">
        <f>SUM(E8:E10)</f>
        <v>821</v>
      </c>
      <c r="F11" s="103">
        <f>F7+F8+F9+F10</f>
        <v>823</v>
      </c>
      <c r="G11" s="88">
        <f>G7+G8+G9+G10</f>
        <v>823</v>
      </c>
      <c r="H11" s="352">
        <f t="shared" si="0"/>
        <v>1</v>
      </c>
      <c r="I11" s="127">
        <f>I7+I8+I9+I10</f>
        <v>446</v>
      </c>
      <c r="J11" s="89">
        <f>J7+J8+J9+J10</f>
        <v>446</v>
      </c>
      <c r="K11" s="111">
        <f t="shared" si="1"/>
        <v>1</v>
      </c>
      <c r="L11" s="126">
        <f>L7+L8+L9+L10</f>
        <v>377</v>
      </c>
      <c r="M11" s="90">
        <f>M7+M8+M9+M10</f>
        <v>377</v>
      </c>
      <c r="N11" s="93">
        <f t="shared" si="3"/>
        <v>1</v>
      </c>
      <c r="O11" s="110">
        <f>O7+O8+O9+O10</f>
        <v>0</v>
      </c>
      <c r="P11" s="90">
        <f>P7+P8+P9+P10</f>
        <v>0</v>
      </c>
      <c r="Q11" s="111"/>
      <c r="R11" s="366"/>
      <c r="S11" s="309">
        <f t="shared" si="2"/>
        <v>823</v>
      </c>
      <c r="T11" s="310">
        <f t="shared" si="2"/>
        <v>823</v>
      </c>
    </row>
    <row r="12" spans="1:31" s="43" customFormat="1" ht="12">
      <c r="A12" s="277" t="s">
        <v>28</v>
      </c>
      <c r="B12" s="396" t="s">
        <v>29</v>
      </c>
      <c r="C12" s="382"/>
      <c r="D12" s="279"/>
      <c r="E12" s="280"/>
      <c r="F12" s="281">
        <f>F13+F14+F15+F16+F17</f>
        <v>1741.6</v>
      </c>
      <c r="G12" s="281">
        <f>G13+G14+G15+G16+G17</f>
        <v>1420</v>
      </c>
      <c r="H12" s="353">
        <f t="shared" si="0"/>
        <v>0.81534221405604046</v>
      </c>
      <c r="I12" s="281">
        <f t="shared" ref="I12:P12" si="4">I13+I14+I15+I16+I17</f>
        <v>560.29999999999995</v>
      </c>
      <c r="J12" s="281">
        <f t="shared" si="4"/>
        <v>296</v>
      </c>
      <c r="K12" s="284">
        <f t="shared" si="1"/>
        <v>0.52828841691950745</v>
      </c>
      <c r="L12" s="343">
        <f t="shared" si="4"/>
        <v>481.3</v>
      </c>
      <c r="M12" s="280">
        <f t="shared" si="4"/>
        <v>421</v>
      </c>
      <c r="N12" s="344">
        <f t="shared" si="3"/>
        <v>0.87471431539580302</v>
      </c>
      <c r="O12" s="281">
        <f t="shared" si="4"/>
        <v>700</v>
      </c>
      <c r="P12" s="280">
        <f t="shared" si="4"/>
        <v>703</v>
      </c>
      <c r="Q12" s="284">
        <f t="shared" ref="Q12:Q71" si="5">P12/O12</f>
        <v>1.0042857142857142</v>
      </c>
      <c r="R12" s="363"/>
      <c r="S12" s="302">
        <f t="shared" ref="S12:S18" si="6">I12+L12+O12</f>
        <v>1741.6</v>
      </c>
      <c r="T12" s="303">
        <f t="shared" ref="T12:T18" si="7">J12+M12+P12</f>
        <v>1420</v>
      </c>
    </row>
    <row r="13" spans="1:31" s="43" customFormat="1" ht="12" customHeight="1">
      <c r="A13" s="84"/>
      <c r="B13" s="393" t="s">
        <v>30</v>
      </c>
      <c r="C13" s="379">
        <v>46</v>
      </c>
      <c r="D13" s="79">
        <v>14</v>
      </c>
      <c r="E13" s="71"/>
      <c r="F13" s="101">
        <v>28</v>
      </c>
      <c r="G13" s="71">
        <v>14</v>
      </c>
      <c r="H13" s="354">
        <f t="shared" si="0"/>
        <v>0.5</v>
      </c>
      <c r="I13" s="139">
        <v>28</v>
      </c>
      <c r="J13" s="140">
        <v>14</v>
      </c>
      <c r="K13" s="141">
        <f t="shared" si="1"/>
        <v>0.5</v>
      </c>
      <c r="L13" s="142"/>
      <c r="M13" s="143"/>
      <c r="N13" s="144"/>
      <c r="O13" s="145"/>
      <c r="P13" s="143"/>
      <c r="Q13" s="141"/>
      <c r="R13" s="364"/>
      <c r="S13" s="304">
        <f t="shared" si="6"/>
        <v>28</v>
      </c>
      <c r="T13" s="305">
        <f t="shared" si="7"/>
        <v>14</v>
      </c>
    </row>
    <row r="14" spans="1:31" s="43" customFormat="1" ht="12" customHeight="1">
      <c r="A14" s="84"/>
      <c r="B14" s="397" t="s">
        <v>175</v>
      </c>
      <c r="C14" s="383">
        <v>218</v>
      </c>
      <c r="D14" s="208">
        <v>222</v>
      </c>
      <c r="E14" s="71"/>
      <c r="F14" s="101">
        <v>532.29999999999995</v>
      </c>
      <c r="G14" s="71">
        <v>282</v>
      </c>
      <c r="H14" s="354">
        <f t="shared" si="0"/>
        <v>0.52977644185609618</v>
      </c>
      <c r="I14" s="139">
        <v>532.29999999999995</v>
      </c>
      <c r="J14" s="140">
        <v>282</v>
      </c>
      <c r="K14" s="141">
        <f t="shared" si="1"/>
        <v>0.52977644185609618</v>
      </c>
      <c r="L14" s="142"/>
      <c r="M14" s="143"/>
      <c r="N14" s="144"/>
      <c r="O14" s="145"/>
      <c r="P14" s="143"/>
      <c r="Q14" s="141"/>
      <c r="R14" s="364"/>
      <c r="S14" s="304">
        <f t="shared" si="6"/>
        <v>532.29999999999995</v>
      </c>
      <c r="T14" s="305">
        <f t="shared" si="7"/>
        <v>282</v>
      </c>
    </row>
    <row r="15" spans="1:31" s="43" customFormat="1" ht="12" customHeight="1">
      <c r="A15" s="84"/>
      <c r="B15" s="393" t="s">
        <v>32</v>
      </c>
      <c r="C15" s="379"/>
      <c r="D15" s="79">
        <v>347</v>
      </c>
      <c r="E15" s="71"/>
      <c r="F15" s="209">
        <v>481.3</v>
      </c>
      <c r="G15" s="154">
        <v>421</v>
      </c>
      <c r="H15" s="354">
        <f t="shared" si="0"/>
        <v>0.87471431539580302</v>
      </c>
      <c r="I15" s="139"/>
      <c r="J15" s="140"/>
      <c r="K15" s="141"/>
      <c r="L15" s="155">
        <v>481.3</v>
      </c>
      <c r="M15" s="156">
        <v>421</v>
      </c>
      <c r="N15" s="144">
        <f t="shared" si="3"/>
        <v>0.87471431539580302</v>
      </c>
      <c r="O15" s="145"/>
      <c r="P15" s="143"/>
      <c r="Q15" s="141"/>
      <c r="R15" s="364"/>
      <c r="S15" s="304">
        <f t="shared" si="6"/>
        <v>481.3</v>
      </c>
      <c r="T15" s="305">
        <f t="shared" si="7"/>
        <v>421</v>
      </c>
    </row>
    <row r="16" spans="1:31" s="43" customFormat="1" ht="12" customHeight="1">
      <c r="A16" s="84"/>
      <c r="B16" s="393" t="s">
        <v>80</v>
      </c>
      <c r="C16" s="379">
        <v>772</v>
      </c>
      <c r="D16" s="79">
        <v>706</v>
      </c>
      <c r="E16" s="71"/>
      <c r="F16" s="101">
        <v>700</v>
      </c>
      <c r="G16" s="71">
        <v>521</v>
      </c>
      <c r="H16" s="354">
        <f t="shared" si="0"/>
        <v>0.74428571428571433</v>
      </c>
      <c r="I16" s="139"/>
      <c r="J16" s="140"/>
      <c r="K16" s="141"/>
      <c r="L16" s="142"/>
      <c r="M16" s="143"/>
      <c r="N16" s="144"/>
      <c r="O16" s="145">
        <v>700</v>
      </c>
      <c r="P16" s="143">
        <v>521</v>
      </c>
      <c r="Q16" s="141">
        <f t="shared" si="5"/>
        <v>0.74428571428571433</v>
      </c>
      <c r="R16" s="364"/>
      <c r="S16" s="304">
        <f t="shared" si="6"/>
        <v>700</v>
      </c>
      <c r="T16" s="305">
        <f t="shared" si="7"/>
        <v>521</v>
      </c>
      <c r="V16" s="210"/>
    </row>
    <row r="17" spans="1:23" s="43" customFormat="1" ht="12" customHeight="1" thickBot="1">
      <c r="A17" s="200"/>
      <c r="B17" s="394" t="s">
        <v>81</v>
      </c>
      <c r="C17" s="380"/>
      <c r="D17" s="202"/>
      <c r="E17" s="146"/>
      <c r="F17" s="102"/>
      <c r="G17" s="241">
        <v>182</v>
      </c>
      <c r="H17" s="355" t="s">
        <v>159</v>
      </c>
      <c r="I17" s="147"/>
      <c r="J17" s="148"/>
      <c r="K17" s="149"/>
      <c r="L17" s="150"/>
      <c r="M17" s="151"/>
      <c r="N17" s="152"/>
      <c r="O17" s="153"/>
      <c r="P17" s="151">
        <v>182</v>
      </c>
      <c r="Q17" s="149"/>
      <c r="R17" s="365"/>
      <c r="S17" s="304">
        <f t="shared" si="6"/>
        <v>0</v>
      </c>
      <c r="T17" s="305">
        <f t="shared" si="7"/>
        <v>182</v>
      </c>
    </row>
    <row r="18" spans="1:23" s="167" customFormat="1" thickBot="1">
      <c r="A18" s="203"/>
      <c r="B18" s="398" t="s">
        <v>156</v>
      </c>
      <c r="C18" s="326" t="e">
        <f>#REF!+C11</f>
        <v>#REF!</v>
      </c>
      <c r="D18" s="205" t="e">
        <f>#REF!+D11</f>
        <v>#REF!</v>
      </c>
      <c r="E18" s="211" t="e">
        <f>#REF!+E11</f>
        <v>#REF!</v>
      </c>
      <c r="F18" s="215">
        <f>F11+F12</f>
        <v>2564.6</v>
      </c>
      <c r="G18" s="215">
        <f t="shared" ref="G18:R18" si="8">G11+G12</f>
        <v>2243</v>
      </c>
      <c r="H18" s="356">
        <f t="shared" si="0"/>
        <v>0.874600327536458</v>
      </c>
      <c r="I18" s="212">
        <f t="shared" si="8"/>
        <v>1006.3</v>
      </c>
      <c r="J18" s="215">
        <f t="shared" si="8"/>
        <v>742</v>
      </c>
      <c r="K18" s="206">
        <f t="shared" si="1"/>
        <v>0.73735466560667795</v>
      </c>
      <c r="L18" s="311">
        <f t="shared" si="8"/>
        <v>858.3</v>
      </c>
      <c r="M18" s="215">
        <f t="shared" si="8"/>
        <v>798</v>
      </c>
      <c r="N18" s="308">
        <f t="shared" si="3"/>
        <v>0.92974484445997907</v>
      </c>
      <c r="O18" s="212">
        <f t="shared" si="8"/>
        <v>700</v>
      </c>
      <c r="P18" s="215">
        <f t="shared" si="8"/>
        <v>703</v>
      </c>
      <c r="Q18" s="206">
        <f t="shared" si="5"/>
        <v>1.0042857142857142</v>
      </c>
      <c r="R18" s="367">
        <f t="shared" si="8"/>
        <v>0</v>
      </c>
      <c r="S18" s="304">
        <f t="shared" si="6"/>
        <v>2564.6</v>
      </c>
      <c r="T18" s="305">
        <f t="shared" si="7"/>
        <v>2243</v>
      </c>
    </row>
    <row r="19" spans="1:23" s="43" customFormat="1" ht="12">
      <c r="A19" s="285" t="s">
        <v>36</v>
      </c>
      <c r="B19" s="399" t="s">
        <v>37</v>
      </c>
      <c r="C19" s="384"/>
      <c r="D19" s="287"/>
      <c r="E19" s="288"/>
      <c r="F19" s="289">
        <f>F20+F25+F26+F30+F82+F85+F86+F87+F88</f>
        <v>1629.5</v>
      </c>
      <c r="G19" s="345">
        <f t="shared" ref="G19:R19" si="9">G20+G25+G26+G30+G82+G85+G86+G87+G88</f>
        <v>1561</v>
      </c>
      <c r="H19" s="357">
        <f t="shared" si="0"/>
        <v>0.95796256520405032</v>
      </c>
      <c r="I19" s="289">
        <f t="shared" si="9"/>
        <v>1006.3</v>
      </c>
      <c r="J19" s="345">
        <f t="shared" si="9"/>
        <v>991</v>
      </c>
      <c r="K19" s="361">
        <f t="shared" si="1"/>
        <v>0.98479578654476796</v>
      </c>
      <c r="L19" s="360">
        <f t="shared" si="9"/>
        <v>233</v>
      </c>
      <c r="M19" s="345">
        <f t="shared" si="9"/>
        <v>136</v>
      </c>
      <c r="N19" s="362">
        <f t="shared" si="3"/>
        <v>0.58369098712446355</v>
      </c>
      <c r="O19" s="289">
        <f t="shared" si="9"/>
        <v>390.2</v>
      </c>
      <c r="P19" s="345">
        <f t="shared" si="9"/>
        <v>434</v>
      </c>
      <c r="Q19" s="361">
        <f t="shared" si="5"/>
        <v>1.1122501281394157</v>
      </c>
      <c r="R19" s="368">
        <f t="shared" si="9"/>
        <v>0</v>
      </c>
      <c r="S19" s="312">
        <f t="shared" ref="S19:S82" si="10">I19+L19+O19</f>
        <v>1629.5</v>
      </c>
      <c r="T19" s="313">
        <f t="shared" ref="T19:T82" si="11">J19+M19+P19</f>
        <v>1561</v>
      </c>
    </row>
    <row r="20" spans="1:23" s="43" customFormat="1" ht="12" hidden="1" customHeight="1">
      <c r="A20" s="84"/>
      <c r="B20" s="393" t="s">
        <v>38</v>
      </c>
      <c r="C20" s="379">
        <v>60</v>
      </c>
      <c r="D20" s="79">
        <v>51</v>
      </c>
      <c r="E20" s="71"/>
      <c r="F20" s="101"/>
      <c r="G20" s="71"/>
      <c r="H20" s="273"/>
      <c r="I20" s="346"/>
      <c r="J20" s="347"/>
      <c r="K20" s="141"/>
      <c r="L20" s="348"/>
      <c r="M20" s="349"/>
      <c r="N20" s="144"/>
      <c r="O20" s="350"/>
      <c r="P20" s="349"/>
      <c r="Q20" s="141"/>
      <c r="R20" s="364"/>
      <c r="S20" s="304">
        <f t="shared" si="10"/>
        <v>0</v>
      </c>
      <c r="T20" s="305">
        <f t="shared" si="11"/>
        <v>0</v>
      </c>
      <c r="W20" s="168"/>
    </row>
    <row r="21" spans="1:23" s="43" customFormat="1" ht="12" hidden="1">
      <c r="A21" s="84"/>
      <c r="B21" s="400" t="s">
        <v>101</v>
      </c>
      <c r="C21" s="379"/>
      <c r="D21" s="79"/>
      <c r="E21" s="71"/>
      <c r="F21" s="101"/>
      <c r="G21" s="71"/>
      <c r="H21" s="273"/>
      <c r="I21" s="139"/>
      <c r="J21" s="140"/>
      <c r="K21" s="141"/>
      <c r="L21" s="142"/>
      <c r="M21" s="143"/>
      <c r="N21" s="144"/>
      <c r="O21" s="314">
        <v>5</v>
      </c>
      <c r="P21" s="315"/>
      <c r="Q21" s="141">
        <f t="shared" si="5"/>
        <v>0</v>
      </c>
      <c r="R21" s="364"/>
      <c r="S21" s="304">
        <f t="shared" si="10"/>
        <v>5</v>
      </c>
      <c r="T21" s="305">
        <f t="shared" si="11"/>
        <v>0</v>
      </c>
    </row>
    <row r="22" spans="1:23" s="43" customFormat="1" ht="12" hidden="1">
      <c r="A22" s="84"/>
      <c r="B22" s="400" t="s">
        <v>102</v>
      </c>
      <c r="C22" s="379"/>
      <c r="D22" s="79"/>
      <c r="E22" s="71"/>
      <c r="F22" s="101"/>
      <c r="G22" s="71"/>
      <c r="H22" s="273"/>
      <c r="I22" s="139"/>
      <c r="J22" s="140"/>
      <c r="K22" s="141"/>
      <c r="L22" s="142"/>
      <c r="M22" s="143"/>
      <c r="N22" s="144"/>
      <c r="O22" s="314">
        <v>12</v>
      </c>
      <c r="P22" s="315"/>
      <c r="Q22" s="141">
        <f t="shared" si="5"/>
        <v>0</v>
      </c>
      <c r="R22" s="364"/>
      <c r="S22" s="304">
        <f t="shared" si="10"/>
        <v>12</v>
      </c>
      <c r="T22" s="305">
        <f t="shared" si="11"/>
        <v>0</v>
      </c>
    </row>
    <row r="23" spans="1:23" s="43" customFormat="1" ht="12" hidden="1">
      <c r="A23" s="84"/>
      <c r="B23" s="400" t="s">
        <v>116</v>
      </c>
      <c r="C23" s="379"/>
      <c r="D23" s="79"/>
      <c r="E23" s="71"/>
      <c r="F23" s="101"/>
      <c r="G23" s="71"/>
      <c r="H23" s="273"/>
      <c r="I23" s="139"/>
      <c r="J23" s="140"/>
      <c r="K23" s="141"/>
      <c r="L23" s="142"/>
      <c r="M23" s="143"/>
      <c r="N23" s="144"/>
      <c r="O23" s="314">
        <v>31</v>
      </c>
      <c r="P23" s="315"/>
      <c r="Q23" s="141">
        <f t="shared" si="5"/>
        <v>0</v>
      </c>
      <c r="R23" s="364"/>
      <c r="S23" s="304">
        <f t="shared" si="10"/>
        <v>31</v>
      </c>
      <c r="T23" s="305">
        <f t="shared" si="11"/>
        <v>0</v>
      </c>
    </row>
    <row r="24" spans="1:23" s="43" customFormat="1" ht="12" hidden="1">
      <c r="A24" s="84"/>
      <c r="B24" s="400" t="s">
        <v>122</v>
      </c>
      <c r="C24" s="379"/>
      <c r="D24" s="79"/>
      <c r="E24" s="71"/>
      <c r="F24" s="101"/>
      <c r="G24" s="71"/>
      <c r="H24" s="273"/>
      <c r="I24" s="139"/>
      <c r="J24" s="140"/>
      <c r="K24" s="141"/>
      <c r="L24" s="142"/>
      <c r="M24" s="143"/>
      <c r="N24" s="144"/>
      <c r="O24" s="314">
        <v>12</v>
      </c>
      <c r="P24" s="315"/>
      <c r="Q24" s="141">
        <f t="shared" si="5"/>
        <v>0</v>
      </c>
      <c r="R24" s="364"/>
      <c r="S24" s="304">
        <f t="shared" si="10"/>
        <v>12</v>
      </c>
      <c r="T24" s="305">
        <f t="shared" si="11"/>
        <v>0</v>
      </c>
    </row>
    <row r="25" spans="1:23" s="43" customFormat="1" ht="12">
      <c r="A25" s="84"/>
      <c r="B25" s="393" t="s">
        <v>39</v>
      </c>
      <c r="C25" s="379"/>
      <c r="D25" s="79"/>
      <c r="E25" s="71"/>
      <c r="F25" s="101">
        <v>8</v>
      </c>
      <c r="G25" s="71">
        <v>8</v>
      </c>
      <c r="H25" s="273"/>
      <c r="I25" s="139"/>
      <c r="J25" s="140"/>
      <c r="K25" s="141"/>
      <c r="L25" s="142"/>
      <c r="M25" s="143"/>
      <c r="N25" s="144"/>
      <c r="O25" s="145">
        <v>8</v>
      </c>
      <c r="P25" s="143">
        <v>8</v>
      </c>
      <c r="Q25" s="141">
        <f t="shared" si="5"/>
        <v>1</v>
      </c>
      <c r="R25" s="364"/>
      <c r="S25" s="304">
        <f t="shared" si="10"/>
        <v>8</v>
      </c>
      <c r="T25" s="305">
        <f t="shared" si="11"/>
        <v>8</v>
      </c>
    </row>
    <row r="26" spans="1:23" s="43" customFormat="1" ht="12">
      <c r="A26" s="84"/>
      <c r="B26" s="393" t="s">
        <v>40</v>
      </c>
      <c r="C26" s="379"/>
      <c r="D26" s="79"/>
      <c r="E26" s="71"/>
      <c r="F26" s="104">
        <f>F29</f>
        <v>0</v>
      </c>
      <c r="G26" s="73">
        <f t="shared" ref="G26:P26" si="12">G29</f>
        <v>0</v>
      </c>
      <c r="H26" s="358">
        <f t="shared" si="12"/>
        <v>0</v>
      </c>
      <c r="I26" s="104">
        <f t="shared" si="12"/>
        <v>0</v>
      </c>
      <c r="J26" s="73">
        <f t="shared" si="12"/>
        <v>0</v>
      </c>
      <c r="K26" s="141"/>
      <c r="L26" s="113">
        <f t="shared" si="12"/>
        <v>0</v>
      </c>
      <c r="M26" s="73">
        <f t="shared" si="12"/>
        <v>0</v>
      </c>
      <c r="N26" s="144"/>
      <c r="O26" s="104">
        <f t="shared" si="12"/>
        <v>0</v>
      </c>
      <c r="P26" s="73">
        <f t="shared" si="12"/>
        <v>0</v>
      </c>
      <c r="Q26" s="141"/>
      <c r="R26" s="364"/>
      <c r="S26" s="304">
        <f t="shared" si="10"/>
        <v>0</v>
      </c>
      <c r="T26" s="305">
        <f t="shared" si="11"/>
        <v>0</v>
      </c>
    </row>
    <row r="27" spans="1:23" s="43" customFormat="1" ht="12" hidden="1">
      <c r="A27" s="84"/>
      <c r="B27" s="401" t="s">
        <v>41</v>
      </c>
      <c r="C27" s="385"/>
      <c r="D27" s="80"/>
      <c r="E27" s="71"/>
      <c r="F27" s="105"/>
      <c r="G27" s="316"/>
      <c r="H27" s="273" t="e">
        <f t="shared" si="0"/>
        <v>#DIV/0!</v>
      </c>
      <c r="I27" s="139"/>
      <c r="J27" s="140"/>
      <c r="K27" s="141"/>
      <c r="L27" s="142"/>
      <c r="M27" s="143"/>
      <c r="N27" s="144"/>
      <c r="O27" s="145"/>
      <c r="P27" s="143"/>
      <c r="Q27" s="141"/>
      <c r="R27" s="364"/>
      <c r="S27" s="304">
        <f t="shared" si="10"/>
        <v>0</v>
      </c>
      <c r="T27" s="305">
        <f t="shared" si="11"/>
        <v>0</v>
      </c>
    </row>
    <row r="28" spans="1:23" s="43" customFormat="1" ht="22.5" hidden="1">
      <c r="A28" s="84"/>
      <c r="B28" s="401" t="s">
        <v>82</v>
      </c>
      <c r="C28" s="385"/>
      <c r="D28" s="80"/>
      <c r="E28" s="71"/>
      <c r="F28" s="105"/>
      <c r="G28" s="316"/>
      <c r="H28" s="273" t="e">
        <f t="shared" si="0"/>
        <v>#DIV/0!</v>
      </c>
      <c r="I28" s="139"/>
      <c r="J28" s="140"/>
      <c r="K28" s="141"/>
      <c r="L28" s="142"/>
      <c r="M28" s="143"/>
      <c r="N28" s="144"/>
      <c r="O28" s="145"/>
      <c r="P28" s="143"/>
      <c r="Q28" s="141"/>
      <c r="R28" s="364"/>
      <c r="S28" s="304">
        <f t="shared" si="10"/>
        <v>0</v>
      </c>
      <c r="T28" s="305">
        <f t="shared" si="11"/>
        <v>0</v>
      </c>
    </row>
    <row r="29" spans="1:23" s="43" customFormat="1" ht="10.5" hidden="1" customHeight="1">
      <c r="A29" s="84"/>
      <c r="B29" s="401" t="s">
        <v>43</v>
      </c>
      <c r="C29" s="385"/>
      <c r="D29" s="80"/>
      <c r="E29" s="71"/>
      <c r="F29" s="105"/>
      <c r="G29" s="316"/>
      <c r="H29" s="273"/>
      <c r="I29" s="139"/>
      <c r="J29" s="140"/>
      <c r="K29" s="141"/>
      <c r="L29" s="142"/>
      <c r="M29" s="143"/>
      <c r="N29" s="144"/>
      <c r="O29" s="145"/>
      <c r="P29" s="143"/>
      <c r="Q29" s="141"/>
      <c r="R29" s="364"/>
      <c r="S29" s="304">
        <f t="shared" si="10"/>
        <v>0</v>
      </c>
      <c r="T29" s="305">
        <f t="shared" si="11"/>
        <v>0</v>
      </c>
    </row>
    <row r="30" spans="1:23" s="43" customFormat="1" ht="12">
      <c r="A30" s="84"/>
      <c r="B30" s="402" t="s">
        <v>44</v>
      </c>
      <c r="C30" s="114">
        <f>C31+C32+C33+C34+C50+C51+C55+C64+C70+C74+C78</f>
        <v>1312</v>
      </c>
      <c r="D30" s="81">
        <f t="shared" ref="D30:E30" si="13">D31+D32+D33+D34+D50+D51+D55+D64+D70+D74+D78</f>
        <v>1278</v>
      </c>
      <c r="E30" s="77">
        <f t="shared" si="13"/>
        <v>0</v>
      </c>
      <c r="F30" s="106">
        <f>F31+F33+F34+F50+F51+F55+F64+F70+F74+F78</f>
        <v>1402.5</v>
      </c>
      <c r="G30" s="81">
        <f t="shared" ref="G30:R30" si="14">G31+G33+G34+G50+G51+G55+G64+G70+G74+G78</f>
        <v>1241</v>
      </c>
      <c r="H30" s="77">
        <f t="shared" si="14"/>
        <v>9.5273628262989973</v>
      </c>
      <c r="I30" s="106">
        <f t="shared" si="14"/>
        <v>998.3</v>
      </c>
      <c r="J30" s="106">
        <f t="shared" si="14"/>
        <v>983</v>
      </c>
      <c r="K30" s="141">
        <f t="shared" si="1"/>
        <v>0.98467394570770317</v>
      </c>
      <c r="L30" s="114">
        <f t="shared" si="14"/>
        <v>233</v>
      </c>
      <c r="M30" s="81">
        <f t="shared" si="14"/>
        <v>135</v>
      </c>
      <c r="N30" s="144">
        <f t="shared" si="3"/>
        <v>0.57939914163090134</v>
      </c>
      <c r="O30" s="106">
        <f t="shared" si="14"/>
        <v>171.2</v>
      </c>
      <c r="P30" s="81">
        <f t="shared" si="14"/>
        <v>123</v>
      </c>
      <c r="Q30" s="141">
        <f t="shared" si="5"/>
        <v>0.71845794392523366</v>
      </c>
      <c r="R30" s="120">
        <f t="shared" si="14"/>
        <v>0</v>
      </c>
      <c r="S30" s="304">
        <f t="shared" si="10"/>
        <v>1402.5</v>
      </c>
      <c r="T30" s="305">
        <f t="shared" si="11"/>
        <v>1241</v>
      </c>
    </row>
    <row r="31" spans="1:23" s="43" customFormat="1" ht="12">
      <c r="A31" s="84"/>
      <c r="B31" s="403" t="s">
        <v>45</v>
      </c>
      <c r="C31" s="386">
        <v>1035</v>
      </c>
      <c r="D31" s="82">
        <v>1022</v>
      </c>
      <c r="E31" s="224"/>
      <c r="F31" s="108">
        <v>1057.5</v>
      </c>
      <c r="G31" s="77">
        <f>892+93</f>
        <v>985</v>
      </c>
      <c r="H31" s="273">
        <f t="shared" si="0"/>
        <v>0.9314420803782506</v>
      </c>
      <c r="I31" s="139">
        <v>922.3</v>
      </c>
      <c r="J31" s="140">
        <v>892</v>
      </c>
      <c r="K31" s="141">
        <f t="shared" si="1"/>
        <v>0.96714734901875754</v>
      </c>
      <c r="L31" s="317"/>
      <c r="M31" s="226"/>
      <c r="N31" s="144"/>
      <c r="O31" s="225">
        <v>135.19999999999999</v>
      </c>
      <c r="P31" s="226">
        <v>93</v>
      </c>
      <c r="Q31" s="141">
        <f t="shared" si="5"/>
        <v>0.68786982248520712</v>
      </c>
      <c r="R31" s="369"/>
      <c r="S31" s="304">
        <f t="shared" si="10"/>
        <v>1057.5</v>
      </c>
      <c r="T31" s="305">
        <f t="shared" si="11"/>
        <v>985</v>
      </c>
    </row>
    <row r="32" spans="1:23" s="43" customFormat="1" ht="12" hidden="1" customHeight="1">
      <c r="A32" s="84"/>
      <c r="B32" s="403" t="s">
        <v>103</v>
      </c>
      <c r="C32" s="386"/>
      <c r="D32" s="82"/>
      <c r="E32" s="224"/>
      <c r="F32" s="108"/>
      <c r="G32" s="77"/>
      <c r="H32" s="273" t="e">
        <f t="shared" si="0"/>
        <v>#DIV/0!</v>
      </c>
      <c r="I32" s="139"/>
      <c r="J32" s="140"/>
      <c r="K32" s="141" t="e">
        <f t="shared" si="1"/>
        <v>#DIV/0!</v>
      </c>
      <c r="L32" s="317"/>
      <c r="M32" s="226"/>
      <c r="N32" s="144"/>
      <c r="O32" s="225"/>
      <c r="P32" s="226"/>
      <c r="Q32" s="141" t="e">
        <f t="shared" si="5"/>
        <v>#DIV/0!</v>
      </c>
      <c r="R32" s="369"/>
      <c r="S32" s="304">
        <f t="shared" si="10"/>
        <v>0</v>
      </c>
      <c r="T32" s="305">
        <f t="shared" si="11"/>
        <v>0</v>
      </c>
    </row>
    <row r="33" spans="1:21" s="43" customFormat="1" ht="12">
      <c r="A33" s="84"/>
      <c r="B33" s="403" t="s">
        <v>46</v>
      </c>
      <c r="C33" s="386">
        <v>7</v>
      </c>
      <c r="D33" s="82">
        <v>20</v>
      </c>
      <c r="E33" s="224"/>
      <c r="F33" s="108">
        <v>12</v>
      </c>
      <c r="G33" s="77">
        <v>10</v>
      </c>
      <c r="H33" s="273">
        <f t="shared" si="0"/>
        <v>0.83333333333333337</v>
      </c>
      <c r="I33" s="139"/>
      <c r="J33" s="140"/>
      <c r="K33" s="141"/>
      <c r="L33" s="317"/>
      <c r="M33" s="226"/>
      <c r="N33" s="144"/>
      <c r="O33" s="225">
        <v>12</v>
      </c>
      <c r="P33" s="226">
        <v>10</v>
      </c>
      <c r="Q33" s="141">
        <f t="shared" si="5"/>
        <v>0.83333333333333337</v>
      </c>
      <c r="R33" s="369"/>
      <c r="S33" s="304">
        <f t="shared" si="10"/>
        <v>12</v>
      </c>
      <c r="T33" s="305">
        <f t="shared" si="11"/>
        <v>10</v>
      </c>
    </row>
    <row r="34" spans="1:21" s="43" customFormat="1" ht="12">
      <c r="A34" s="84"/>
      <c r="B34" s="403" t="s">
        <v>47</v>
      </c>
      <c r="C34" s="386">
        <v>36</v>
      </c>
      <c r="D34" s="82">
        <v>48</v>
      </c>
      <c r="E34" s="224"/>
      <c r="F34" s="225">
        <f>F41+F40+F45+F48+F49</f>
        <v>13</v>
      </c>
      <c r="G34" s="226">
        <f t="shared" ref="G34:R34" si="15">G40+G41+G45+G48+G49</f>
        <v>16</v>
      </c>
      <c r="H34" s="273">
        <f t="shared" si="0"/>
        <v>1.2307692307692308</v>
      </c>
      <c r="I34" s="225">
        <v>11</v>
      </c>
      <c r="J34" s="225">
        <f>J40+J41+J45+J48+J49</f>
        <v>13</v>
      </c>
      <c r="K34" s="141">
        <f t="shared" si="1"/>
        <v>1.1818181818181819</v>
      </c>
      <c r="L34" s="317">
        <f t="shared" si="15"/>
        <v>0</v>
      </c>
      <c r="M34" s="226">
        <f t="shared" si="15"/>
        <v>0</v>
      </c>
      <c r="N34" s="144"/>
      <c r="O34" s="225">
        <f>O40+O41+O45+O48+O49</f>
        <v>2</v>
      </c>
      <c r="P34" s="226">
        <f t="shared" si="15"/>
        <v>3</v>
      </c>
      <c r="Q34" s="141">
        <f t="shared" si="5"/>
        <v>1.5</v>
      </c>
      <c r="R34" s="370">
        <f t="shared" si="15"/>
        <v>0</v>
      </c>
      <c r="S34" s="304">
        <f t="shared" si="10"/>
        <v>13</v>
      </c>
      <c r="T34" s="305">
        <f t="shared" si="11"/>
        <v>16</v>
      </c>
    </row>
    <row r="35" spans="1:21" s="43" customFormat="1" ht="12" hidden="1">
      <c r="A35" s="84"/>
      <c r="B35" s="404" t="s">
        <v>106</v>
      </c>
      <c r="C35" s="386"/>
      <c r="D35" s="82">
        <v>2</v>
      </c>
      <c r="E35" s="229"/>
      <c r="F35" s="230"/>
      <c r="G35" s="71"/>
      <c r="H35" s="273"/>
      <c r="I35" s="139"/>
      <c r="J35" s="140"/>
      <c r="K35" s="141"/>
      <c r="L35" s="317"/>
      <c r="M35" s="226"/>
      <c r="N35" s="144"/>
      <c r="O35" s="318"/>
      <c r="P35" s="319"/>
      <c r="Q35" s="141"/>
      <c r="R35" s="369"/>
      <c r="S35" s="304">
        <f t="shared" si="10"/>
        <v>0</v>
      </c>
      <c r="T35" s="305">
        <f t="shared" si="11"/>
        <v>0</v>
      </c>
    </row>
    <row r="36" spans="1:21" s="43" customFormat="1" ht="12" hidden="1">
      <c r="A36" s="84"/>
      <c r="B36" s="404" t="s">
        <v>107</v>
      </c>
      <c r="C36" s="386"/>
      <c r="D36" s="82"/>
      <c r="E36" s="229"/>
      <c r="F36" s="230"/>
      <c r="G36" s="71"/>
      <c r="H36" s="273"/>
      <c r="I36" s="139"/>
      <c r="J36" s="140"/>
      <c r="K36" s="141"/>
      <c r="L36" s="317"/>
      <c r="M36" s="226"/>
      <c r="N36" s="144"/>
      <c r="O36" s="318"/>
      <c r="P36" s="319"/>
      <c r="Q36" s="141"/>
      <c r="R36" s="369"/>
      <c r="S36" s="304">
        <f t="shared" si="10"/>
        <v>0</v>
      </c>
      <c r="T36" s="305">
        <f t="shared" si="11"/>
        <v>0</v>
      </c>
    </row>
    <row r="37" spans="1:21" s="43" customFormat="1" ht="12" hidden="1">
      <c r="A37" s="84"/>
      <c r="B37" s="404" t="s">
        <v>108</v>
      </c>
      <c r="C37" s="386"/>
      <c r="D37" s="82"/>
      <c r="E37" s="229"/>
      <c r="F37" s="230"/>
      <c r="G37" s="71"/>
      <c r="H37" s="273"/>
      <c r="I37" s="139"/>
      <c r="J37" s="140"/>
      <c r="K37" s="141"/>
      <c r="L37" s="317"/>
      <c r="M37" s="226"/>
      <c r="N37" s="144"/>
      <c r="O37" s="318"/>
      <c r="P37" s="319"/>
      <c r="Q37" s="141"/>
      <c r="R37" s="369"/>
      <c r="S37" s="304">
        <f t="shared" si="10"/>
        <v>0</v>
      </c>
      <c r="T37" s="305">
        <f t="shared" si="11"/>
        <v>0</v>
      </c>
    </row>
    <row r="38" spans="1:21" s="43" customFormat="1" ht="12" hidden="1">
      <c r="A38" s="84"/>
      <c r="B38" s="404" t="s">
        <v>109</v>
      </c>
      <c r="C38" s="386"/>
      <c r="D38" s="82">
        <v>10</v>
      </c>
      <c r="E38" s="229"/>
      <c r="F38" s="230"/>
      <c r="G38" s="71"/>
      <c r="H38" s="273"/>
      <c r="I38" s="139"/>
      <c r="J38" s="140"/>
      <c r="K38" s="141"/>
      <c r="L38" s="317"/>
      <c r="M38" s="226"/>
      <c r="N38" s="144"/>
      <c r="O38" s="318"/>
      <c r="P38" s="319"/>
      <c r="Q38" s="141"/>
      <c r="R38" s="369"/>
      <c r="S38" s="304">
        <f t="shared" si="10"/>
        <v>0</v>
      </c>
      <c r="T38" s="305">
        <f t="shared" si="11"/>
        <v>0</v>
      </c>
    </row>
    <row r="39" spans="1:21" s="43" customFormat="1" ht="12" hidden="1">
      <c r="A39" s="84"/>
      <c r="B39" s="404" t="s">
        <v>89</v>
      </c>
      <c r="C39" s="386"/>
      <c r="D39" s="82">
        <v>10</v>
      </c>
      <c r="E39" s="229"/>
      <c r="F39" s="230"/>
      <c r="G39" s="71"/>
      <c r="H39" s="273"/>
      <c r="I39" s="139"/>
      <c r="J39" s="140"/>
      <c r="K39" s="141"/>
      <c r="L39" s="317"/>
      <c r="M39" s="226"/>
      <c r="N39" s="144"/>
      <c r="O39" s="318"/>
      <c r="P39" s="319"/>
      <c r="Q39" s="141"/>
      <c r="R39" s="369"/>
      <c r="S39" s="304">
        <f t="shared" si="10"/>
        <v>0</v>
      </c>
      <c r="T39" s="305">
        <f t="shared" si="11"/>
        <v>0</v>
      </c>
    </row>
    <row r="40" spans="1:21" s="43" customFormat="1" ht="12" hidden="1">
      <c r="A40" s="84"/>
      <c r="B40" s="404" t="s">
        <v>90</v>
      </c>
      <c r="C40" s="386"/>
      <c r="D40" s="82">
        <v>0.8</v>
      </c>
      <c r="E40" s="229"/>
      <c r="F40" s="232"/>
      <c r="G40" s="320"/>
      <c r="H40" s="273"/>
      <c r="I40" s="139"/>
      <c r="J40" s="140"/>
      <c r="K40" s="234"/>
      <c r="L40" s="317"/>
      <c r="M40" s="226"/>
      <c r="N40" s="144"/>
      <c r="O40" s="318"/>
      <c r="P40" s="319"/>
      <c r="Q40" s="141"/>
      <c r="R40" s="369"/>
      <c r="S40" s="304">
        <f t="shared" si="10"/>
        <v>0</v>
      </c>
      <c r="T40" s="305">
        <f t="shared" si="11"/>
        <v>0</v>
      </c>
    </row>
    <row r="41" spans="1:21" s="43" customFormat="1" ht="12">
      <c r="A41" s="84"/>
      <c r="B41" s="404" t="s">
        <v>91</v>
      </c>
      <c r="C41" s="386"/>
      <c r="D41" s="82">
        <v>21</v>
      </c>
      <c r="E41" s="229"/>
      <c r="F41" s="232">
        <v>2</v>
      </c>
      <c r="G41" s="320">
        <v>3</v>
      </c>
      <c r="H41" s="273">
        <f t="shared" si="0"/>
        <v>1.5</v>
      </c>
      <c r="I41" s="139"/>
      <c r="J41" s="140"/>
      <c r="K41" s="234"/>
      <c r="L41" s="317"/>
      <c r="M41" s="226"/>
      <c r="N41" s="144"/>
      <c r="O41" s="318">
        <v>2</v>
      </c>
      <c r="P41" s="319">
        <v>3</v>
      </c>
      <c r="Q41" s="141">
        <f t="shared" si="5"/>
        <v>1.5</v>
      </c>
      <c r="R41" s="369"/>
      <c r="S41" s="304">
        <v>3</v>
      </c>
      <c r="T41" s="305">
        <f t="shared" si="11"/>
        <v>3</v>
      </c>
    </row>
    <row r="42" spans="1:21" s="43" customFormat="1" ht="12" hidden="1">
      <c r="A42" s="84"/>
      <c r="B42" s="404" t="s">
        <v>92</v>
      </c>
      <c r="C42" s="386"/>
      <c r="D42" s="82">
        <v>3</v>
      </c>
      <c r="E42" s="229"/>
      <c r="F42" s="232"/>
      <c r="G42" s="320"/>
      <c r="H42" s="273"/>
      <c r="I42" s="139"/>
      <c r="J42" s="140"/>
      <c r="K42" s="234"/>
      <c r="L42" s="317"/>
      <c r="M42" s="226"/>
      <c r="N42" s="144"/>
      <c r="O42" s="318"/>
      <c r="P42" s="319"/>
      <c r="Q42" s="141"/>
      <c r="R42" s="369"/>
      <c r="S42" s="304">
        <f t="shared" si="10"/>
        <v>0</v>
      </c>
      <c r="T42" s="305">
        <f t="shared" si="11"/>
        <v>0</v>
      </c>
    </row>
    <row r="43" spans="1:21" s="43" customFormat="1" ht="12" hidden="1">
      <c r="A43" s="84"/>
      <c r="B43" s="404" t="s">
        <v>110</v>
      </c>
      <c r="C43" s="386"/>
      <c r="D43" s="82">
        <v>1</v>
      </c>
      <c r="E43" s="229"/>
      <c r="F43" s="232"/>
      <c r="G43" s="320"/>
      <c r="H43" s="273"/>
      <c r="I43" s="139"/>
      <c r="J43" s="140"/>
      <c r="K43" s="234"/>
      <c r="L43" s="317"/>
      <c r="M43" s="226"/>
      <c r="N43" s="144"/>
      <c r="O43" s="318"/>
      <c r="P43" s="319"/>
      <c r="Q43" s="141"/>
      <c r="R43" s="369"/>
      <c r="S43" s="304">
        <f t="shared" si="10"/>
        <v>0</v>
      </c>
      <c r="T43" s="305">
        <f t="shared" si="11"/>
        <v>0</v>
      </c>
    </row>
    <row r="44" spans="1:21" s="43" customFormat="1" ht="12" hidden="1">
      <c r="A44" s="84"/>
      <c r="B44" s="404" t="s">
        <v>111</v>
      </c>
      <c r="C44" s="386"/>
      <c r="D44" s="82"/>
      <c r="E44" s="229"/>
      <c r="F44" s="232"/>
      <c r="G44" s="320"/>
      <c r="H44" s="273"/>
      <c r="I44" s="139"/>
      <c r="J44" s="140"/>
      <c r="K44" s="234"/>
      <c r="L44" s="317"/>
      <c r="M44" s="226"/>
      <c r="N44" s="144"/>
      <c r="O44" s="318"/>
      <c r="P44" s="319"/>
      <c r="Q44" s="141"/>
      <c r="R44" s="369"/>
      <c r="S44" s="304">
        <f t="shared" si="10"/>
        <v>0</v>
      </c>
      <c r="T44" s="305">
        <f t="shared" si="11"/>
        <v>0</v>
      </c>
    </row>
    <row r="45" spans="1:21" s="43" customFormat="1" ht="12">
      <c r="A45" s="84"/>
      <c r="B45" s="404" t="s">
        <v>118</v>
      </c>
      <c r="C45" s="386"/>
      <c r="D45" s="82">
        <v>11</v>
      </c>
      <c r="E45" s="229"/>
      <c r="F45" s="232">
        <v>8</v>
      </c>
      <c r="G45" s="320">
        <v>9</v>
      </c>
      <c r="H45" s="273">
        <f t="shared" si="0"/>
        <v>1.125</v>
      </c>
      <c r="I45" s="139">
        <v>7.6</v>
      </c>
      <c r="J45" s="140">
        <v>9</v>
      </c>
      <c r="K45" s="234">
        <f t="shared" si="1"/>
        <v>1.1842105263157896</v>
      </c>
      <c r="L45" s="317"/>
      <c r="M45" s="226"/>
      <c r="N45" s="144"/>
      <c r="O45" s="318"/>
      <c r="P45" s="319"/>
      <c r="Q45" s="141"/>
      <c r="R45" s="369"/>
      <c r="S45" s="304">
        <f t="shared" si="10"/>
        <v>7.6</v>
      </c>
      <c r="T45" s="305">
        <f t="shared" si="11"/>
        <v>9</v>
      </c>
    </row>
    <row r="46" spans="1:21" s="43" customFormat="1" ht="12" hidden="1">
      <c r="A46" s="84"/>
      <c r="B46" s="404" t="s">
        <v>146</v>
      </c>
      <c r="C46" s="386"/>
      <c r="D46" s="82">
        <v>1</v>
      </c>
      <c r="E46" s="229"/>
      <c r="F46" s="135"/>
      <c r="G46" s="320"/>
      <c r="H46" s="273"/>
      <c r="I46" s="139"/>
      <c r="J46" s="140"/>
      <c r="K46" s="234"/>
      <c r="L46" s="317"/>
      <c r="M46" s="226"/>
      <c r="N46" s="144"/>
      <c r="O46" s="318"/>
      <c r="P46" s="319"/>
      <c r="Q46" s="141"/>
      <c r="R46" s="369"/>
      <c r="S46" s="304">
        <f t="shared" si="10"/>
        <v>0</v>
      </c>
      <c r="T46" s="305">
        <f t="shared" si="11"/>
        <v>0</v>
      </c>
    </row>
    <row r="47" spans="1:21" s="43" customFormat="1" ht="12" hidden="1">
      <c r="A47" s="84"/>
      <c r="B47" s="404" t="s">
        <v>136</v>
      </c>
      <c r="C47" s="386"/>
      <c r="D47" s="82">
        <v>5</v>
      </c>
      <c r="E47" s="229"/>
      <c r="F47" s="135"/>
      <c r="G47" s="320"/>
      <c r="H47" s="273"/>
      <c r="I47" s="139"/>
      <c r="J47" s="140"/>
      <c r="K47" s="234"/>
      <c r="L47" s="317"/>
      <c r="M47" s="226"/>
      <c r="N47" s="144"/>
      <c r="O47" s="318"/>
      <c r="P47" s="319"/>
      <c r="Q47" s="141"/>
      <c r="R47" s="369"/>
      <c r="S47" s="304">
        <f t="shared" si="10"/>
        <v>0</v>
      </c>
      <c r="T47" s="305">
        <f t="shared" si="11"/>
        <v>0</v>
      </c>
      <c r="U47" s="43" t="s">
        <v>145</v>
      </c>
    </row>
    <row r="48" spans="1:21" s="43" customFormat="1" ht="12">
      <c r="A48" s="84"/>
      <c r="B48" s="404" t="s">
        <v>149</v>
      </c>
      <c r="C48" s="386"/>
      <c r="D48" s="82"/>
      <c r="E48" s="229"/>
      <c r="F48" s="135">
        <v>1</v>
      </c>
      <c r="G48" s="320">
        <v>2</v>
      </c>
      <c r="H48" s="273">
        <f t="shared" si="0"/>
        <v>2</v>
      </c>
      <c r="I48" s="139">
        <v>1.7</v>
      </c>
      <c r="J48" s="140">
        <v>2</v>
      </c>
      <c r="K48" s="234">
        <f t="shared" si="1"/>
        <v>1.1764705882352942</v>
      </c>
      <c r="L48" s="317"/>
      <c r="M48" s="226"/>
      <c r="N48" s="144"/>
      <c r="O48" s="318"/>
      <c r="P48" s="319"/>
      <c r="Q48" s="141"/>
      <c r="R48" s="369"/>
      <c r="S48" s="304">
        <f t="shared" si="10"/>
        <v>1.7</v>
      </c>
      <c r="T48" s="305">
        <f t="shared" si="11"/>
        <v>2</v>
      </c>
    </row>
    <row r="49" spans="1:20" s="43" customFormat="1" ht="12">
      <c r="A49" s="84"/>
      <c r="B49" s="404" t="s">
        <v>150</v>
      </c>
      <c r="C49" s="386"/>
      <c r="D49" s="82"/>
      <c r="E49" s="229"/>
      <c r="F49" s="135">
        <v>2</v>
      </c>
      <c r="G49" s="320">
        <v>2</v>
      </c>
      <c r="H49" s="273">
        <f t="shared" si="0"/>
        <v>1</v>
      </c>
      <c r="I49" s="139">
        <v>1.7</v>
      </c>
      <c r="J49" s="140">
        <v>2</v>
      </c>
      <c r="K49" s="234">
        <f t="shared" si="1"/>
        <v>1.1764705882352942</v>
      </c>
      <c r="L49" s="317"/>
      <c r="M49" s="226"/>
      <c r="N49" s="144"/>
      <c r="O49" s="318"/>
      <c r="P49" s="319"/>
      <c r="Q49" s="141"/>
      <c r="R49" s="369"/>
      <c r="S49" s="304">
        <f t="shared" si="10"/>
        <v>1.7</v>
      </c>
      <c r="T49" s="305">
        <f t="shared" si="11"/>
        <v>2</v>
      </c>
    </row>
    <row r="50" spans="1:20" s="43" customFormat="1" ht="12">
      <c r="A50" s="84"/>
      <c r="B50" s="403" t="s">
        <v>48</v>
      </c>
      <c r="C50" s="386"/>
      <c r="D50" s="82">
        <v>26</v>
      </c>
      <c r="E50" s="224"/>
      <c r="F50" s="131">
        <v>53</v>
      </c>
      <c r="G50" s="321">
        <v>53</v>
      </c>
      <c r="H50" s="273">
        <f>G50/F50</f>
        <v>1</v>
      </c>
      <c r="I50" s="139"/>
      <c r="J50" s="140"/>
      <c r="K50" s="141"/>
      <c r="L50" s="317">
        <v>53</v>
      </c>
      <c r="M50" s="226">
        <v>53</v>
      </c>
      <c r="N50" s="144">
        <f t="shared" si="3"/>
        <v>1</v>
      </c>
      <c r="O50" s="225"/>
      <c r="P50" s="226"/>
      <c r="Q50" s="141"/>
      <c r="R50" s="369"/>
      <c r="S50" s="304">
        <f t="shared" si="10"/>
        <v>53</v>
      </c>
      <c r="T50" s="305">
        <f t="shared" si="11"/>
        <v>53</v>
      </c>
    </row>
    <row r="51" spans="1:20" s="43" customFormat="1" ht="12">
      <c r="A51" s="84"/>
      <c r="B51" s="403" t="s">
        <v>97</v>
      </c>
      <c r="C51" s="386">
        <v>3</v>
      </c>
      <c r="D51" s="82">
        <v>10</v>
      </c>
      <c r="E51" s="224"/>
      <c r="F51" s="131">
        <f>F52+F53</f>
        <v>10</v>
      </c>
      <c r="G51" s="321">
        <v>13</v>
      </c>
      <c r="H51" s="273">
        <f t="shared" ref="H51:H87" si="16">G51/F51</f>
        <v>1.3</v>
      </c>
      <c r="I51" s="225">
        <v>10</v>
      </c>
      <c r="J51" s="225">
        <f>J52+J53</f>
        <v>13</v>
      </c>
      <c r="K51" s="141">
        <f t="shared" si="1"/>
        <v>1.3</v>
      </c>
      <c r="L51" s="317"/>
      <c r="M51" s="226"/>
      <c r="N51" s="144"/>
      <c r="O51" s="225"/>
      <c r="P51" s="375"/>
      <c r="Q51" s="141"/>
      <c r="R51" s="370">
        <f t="shared" ref="R51" si="17">R52+R53</f>
        <v>0</v>
      </c>
      <c r="S51" s="304">
        <f t="shared" si="10"/>
        <v>10</v>
      </c>
      <c r="T51" s="305">
        <f t="shared" si="11"/>
        <v>13</v>
      </c>
    </row>
    <row r="52" spans="1:20" s="43" customFormat="1" ht="12">
      <c r="A52" s="84"/>
      <c r="B52" s="404" t="s">
        <v>112</v>
      </c>
      <c r="C52" s="386"/>
      <c r="D52" s="82"/>
      <c r="E52" s="224"/>
      <c r="F52" s="236">
        <v>1</v>
      </c>
      <c r="G52" s="322">
        <v>1</v>
      </c>
      <c r="H52" s="273">
        <f t="shared" si="16"/>
        <v>1</v>
      </c>
      <c r="I52" s="139">
        <v>1</v>
      </c>
      <c r="J52" s="140">
        <v>1</v>
      </c>
      <c r="K52" s="141">
        <f t="shared" si="1"/>
        <v>1</v>
      </c>
      <c r="L52" s="317"/>
      <c r="M52" s="226"/>
      <c r="N52" s="144"/>
      <c r="O52" s="225"/>
      <c r="P52" s="226"/>
      <c r="Q52" s="141"/>
      <c r="R52" s="369"/>
      <c r="S52" s="304">
        <f t="shared" si="10"/>
        <v>1</v>
      </c>
      <c r="T52" s="305">
        <f t="shared" si="11"/>
        <v>1</v>
      </c>
    </row>
    <row r="53" spans="1:20" s="43" customFormat="1" ht="12">
      <c r="A53" s="84"/>
      <c r="B53" s="404" t="s">
        <v>174</v>
      </c>
      <c r="C53" s="386"/>
      <c r="D53" s="82"/>
      <c r="E53" s="224"/>
      <c r="F53" s="236">
        <v>9</v>
      </c>
      <c r="G53" s="322">
        <v>12</v>
      </c>
      <c r="H53" s="273">
        <f t="shared" si="16"/>
        <v>1.3333333333333333</v>
      </c>
      <c r="I53" s="139">
        <v>9</v>
      </c>
      <c r="J53" s="140">
        <v>12</v>
      </c>
      <c r="K53" s="141">
        <f t="shared" si="1"/>
        <v>1.3333333333333333</v>
      </c>
      <c r="L53" s="317"/>
      <c r="M53" s="226"/>
      <c r="N53" s="144"/>
      <c r="O53" s="225"/>
      <c r="P53" s="226"/>
      <c r="Q53" s="141"/>
      <c r="R53" s="369"/>
      <c r="S53" s="304">
        <f t="shared" si="10"/>
        <v>9</v>
      </c>
      <c r="T53" s="305">
        <f t="shared" si="11"/>
        <v>12</v>
      </c>
    </row>
    <row r="54" spans="1:20" s="43" customFormat="1" ht="12" hidden="1">
      <c r="A54" s="84"/>
      <c r="B54" s="404" t="s">
        <v>113</v>
      </c>
      <c r="C54" s="386"/>
      <c r="D54" s="82"/>
      <c r="E54" s="224"/>
      <c r="F54" s="131"/>
      <c r="G54" s="321"/>
      <c r="H54" s="273"/>
      <c r="I54" s="139"/>
      <c r="J54" s="140"/>
      <c r="K54" s="141"/>
      <c r="L54" s="317"/>
      <c r="M54" s="226"/>
      <c r="N54" s="144"/>
      <c r="O54" s="225"/>
      <c r="P54" s="226"/>
      <c r="Q54" s="141"/>
      <c r="R54" s="369"/>
      <c r="S54" s="304">
        <f t="shared" si="10"/>
        <v>0</v>
      </c>
      <c r="T54" s="305">
        <f t="shared" si="11"/>
        <v>0</v>
      </c>
    </row>
    <row r="55" spans="1:20" s="43" customFormat="1" ht="12">
      <c r="A55" s="84"/>
      <c r="B55" s="403" t="s">
        <v>50</v>
      </c>
      <c r="C55" s="386">
        <v>12</v>
      </c>
      <c r="D55" s="82">
        <v>24</v>
      </c>
      <c r="E55" s="224"/>
      <c r="F55" s="131">
        <v>2</v>
      </c>
      <c r="G55" s="321">
        <f t="shared" ref="G55:R55" si="18">G56+G58</f>
        <v>2</v>
      </c>
      <c r="H55" s="273">
        <f t="shared" si="16"/>
        <v>1</v>
      </c>
      <c r="I55" s="108">
        <f t="shared" si="18"/>
        <v>0</v>
      </c>
      <c r="J55" s="108">
        <f t="shared" si="18"/>
        <v>0</v>
      </c>
      <c r="K55" s="141"/>
      <c r="L55" s="125">
        <f t="shared" si="18"/>
        <v>0</v>
      </c>
      <c r="M55" s="77">
        <f t="shared" si="18"/>
        <v>0</v>
      </c>
      <c r="N55" s="144"/>
      <c r="O55" s="108">
        <f t="shared" si="18"/>
        <v>2</v>
      </c>
      <c r="P55" s="77">
        <f t="shared" si="18"/>
        <v>2</v>
      </c>
      <c r="Q55" s="141">
        <f t="shared" si="5"/>
        <v>1</v>
      </c>
      <c r="R55" s="120">
        <f t="shared" si="18"/>
        <v>0</v>
      </c>
      <c r="S55" s="304">
        <f t="shared" si="10"/>
        <v>2</v>
      </c>
      <c r="T55" s="305">
        <f t="shared" si="11"/>
        <v>2</v>
      </c>
    </row>
    <row r="56" spans="1:20" s="43" customFormat="1" ht="12">
      <c r="A56" s="84"/>
      <c r="B56" s="404" t="s">
        <v>93</v>
      </c>
      <c r="C56" s="386"/>
      <c r="D56" s="82">
        <v>1</v>
      </c>
      <c r="E56" s="229"/>
      <c r="F56" s="236">
        <v>1</v>
      </c>
      <c r="G56" s="322">
        <v>1</v>
      </c>
      <c r="H56" s="273">
        <f t="shared" si="16"/>
        <v>1</v>
      </c>
      <c r="I56" s="139"/>
      <c r="J56" s="140"/>
      <c r="K56" s="141"/>
      <c r="L56" s="317"/>
      <c r="M56" s="226"/>
      <c r="N56" s="144"/>
      <c r="O56" s="225">
        <v>1</v>
      </c>
      <c r="P56" s="226">
        <v>1</v>
      </c>
      <c r="Q56" s="141">
        <f t="shared" si="5"/>
        <v>1</v>
      </c>
      <c r="R56" s="369"/>
      <c r="S56" s="304">
        <f t="shared" si="10"/>
        <v>1</v>
      </c>
      <c r="T56" s="305">
        <f t="shared" si="11"/>
        <v>1</v>
      </c>
    </row>
    <row r="57" spans="1:20" s="43" customFormat="1" ht="12" hidden="1">
      <c r="A57" s="84"/>
      <c r="B57" s="404" t="s">
        <v>114</v>
      </c>
      <c r="C57" s="386"/>
      <c r="D57" s="82"/>
      <c r="E57" s="229"/>
      <c r="F57" s="236"/>
      <c r="G57" s="322"/>
      <c r="H57" s="273" t="e">
        <f t="shared" si="16"/>
        <v>#DIV/0!</v>
      </c>
      <c r="I57" s="139"/>
      <c r="J57" s="140"/>
      <c r="K57" s="141"/>
      <c r="L57" s="317"/>
      <c r="M57" s="226"/>
      <c r="N57" s="144"/>
      <c r="O57" s="225"/>
      <c r="P57" s="226"/>
      <c r="Q57" s="141" t="e">
        <f t="shared" si="5"/>
        <v>#DIV/0!</v>
      </c>
      <c r="R57" s="369"/>
      <c r="S57" s="304">
        <f t="shared" si="10"/>
        <v>0</v>
      </c>
      <c r="T57" s="305">
        <f t="shared" si="11"/>
        <v>0</v>
      </c>
    </row>
    <row r="58" spans="1:20" s="43" customFormat="1" ht="12">
      <c r="A58" s="84"/>
      <c r="B58" s="404" t="s">
        <v>94</v>
      </c>
      <c r="C58" s="386"/>
      <c r="D58" s="82">
        <v>7</v>
      </c>
      <c r="E58" s="229"/>
      <c r="F58" s="236">
        <v>1</v>
      </c>
      <c r="G58" s="322">
        <v>1</v>
      </c>
      <c r="H58" s="273">
        <f t="shared" si="16"/>
        <v>1</v>
      </c>
      <c r="I58" s="139"/>
      <c r="J58" s="140"/>
      <c r="K58" s="141"/>
      <c r="L58" s="317"/>
      <c r="M58" s="226"/>
      <c r="N58" s="144"/>
      <c r="O58" s="225">
        <v>1</v>
      </c>
      <c r="P58" s="226">
        <v>1</v>
      </c>
      <c r="Q58" s="141">
        <f t="shared" si="5"/>
        <v>1</v>
      </c>
      <c r="R58" s="369"/>
      <c r="S58" s="304">
        <f t="shared" si="10"/>
        <v>1</v>
      </c>
      <c r="T58" s="305">
        <f t="shared" si="11"/>
        <v>1</v>
      </c>
    </row>
    <row r="59" spans="1:20" s="43" customFormat="1" ht="12" hidden="1">
      <c r="A59" s="84"/>
      <c r="B59" s="404" t="s">
        <v>137</v>
      </c>
      <c r="C59" s="386">
        <v>0</v>
      </c>
      <c r="D59" s="82">
        <v>5</v>
      </c>
      <c r="E59" s="229"/>
      <c r="F59" s="236"/>
      <c r="G59" s="322"/>
      <c r="H59" s="273" t="e">
        <f t="shared" si="16"/>
        <v>#DIV/0!</v>
      </c>
      <c r="I59" s="139"/>
      <c r="J59" s="140"/>
      <c r="K59" s="141"/>
      <c r="L59" s="317"/>
      <c r="M59" s="226"/>
      <c r="N59" s="144" t="e">
        <f t="shared" si="3"/>
        <v>#DIV/0!</v>
      </c>
      <c r="O59" s="225"/>
      <c r="P59" s="226"/>
      <c r="Q59" s="141" t="e">
        <f t="shared" si="5"/>
        <v>#DIV/0!</v>
      </c>
      <c r="R59" s="369"/>
      <c r="S59" s="304">
        <f t="shared" si="10"/>
        <v>0</v>
      </c>
      <c r="T59" s="305">
        <f t="shared" si="11"/>
        <v>0</v>
      </c>
    </row>
    <row r="60" spans="1:20" s="43" customFormat="1" ht="12" hidden="1">
      <c r="A60" s="84"/>
      <c r="B60" s="404" t="s">
        <v>138</v>
      </c>
      <c r="C60" s="386"/>
      <c r="D60" s="82">
        <v>4</v>
      </c>
      <c r="E60" s="229"/>
      <c r="F60" s="236"/>
      <c r="G60" s="322"/>
      <c r="H60" s="273" t="e">
        <f t="shared" si="16"/>
        <v>#DIV/0!</v>
      </c>
      <c r="I60" s="139"/>
      <c r="J60" s="140"/>
      <c r="K60" s="141"/>
      <c r="L60" s="317"/>
      <c r="M60" s="226"/>
      <c r="N60" s="144" t="e">
        <f t="shared" si="3"/>
        <v>#DIV/0!</v>
      </c>
      <c r="O60" s="225"/>
      <c r="P60" s="226"/>
      <c r="Q60" s="141" t="e">
        <f t="shared" si="5"/>
        <v>#DIV/0!</v>
      </c>
      <c r="R60" s="369"/>
      <c r="S60" s="304">
        <f t="shared" si="10"/>
        <v>0</v>
      </c>
      <c r="T60" s="305">
        <f t="shared" si="11"/>
        <v>0</v>
      </c>
    </row>
    <row r="61" spans="1:20" s="43" customFormat="1" ht="12" hidden="1">
      <c r="A61" s="84"/>
      <c r="B61" s="404" t="s">
        <v>139</v>
      </c>
      <c r="C61" s="386"/>
      <c r="D61" s="82">
        <v>5</v>
      </c>
      <c r="E61" s="229"/>
      <c r="F61" s="236"/>
      <c r="G61" s="322"/>
      <c r="H61" s="273" t="e">
        <f t="shared" si="16"/>
        <v>#DIV/0!</v>
      </c>
      <c r="I61" s="139"/>
      <c r="J61" s="140"/>
      <c r="K61" s="141"/>
      <c r="L61" s="317"/>
      <c r="M61" s="226"/>
      <c r="N61" s="144" t="e">
        <f t="shared" si="3"/>
        <v>#DIV/0!</v>
      </c>
      <c r="O61" s="225"/>
      <c r="P61" s="226"/>
      <c r="Q61" s="141" t="e">
        <f t="shared" si="5"/>
        <v>#DIV/0!</v>
      </c>
      <c r="R61" s="369"/>
      <c r="S61" s="304">
        <f t="shared" si="10"/>
        <v>0</v>
      </c>
      <c r="T61" s="305">
        <f t="shared" si="11"/>
        <v>0</v>
      </c>
    </row>
    <row r="62" spans="1:20" s="43" customFormat="1" ht="12" hidden="1">
      <c r="A62" s="84"/>
      <c r="B62" s="404" t="s">
        <v>140</v>
      </c>
      <c r="C62" s="386"/>
      <c r="D62" s="82">
        <v>1</v>
      </c>
      <c r="E62" s="229"/>
      <c r="F62" s="236"/>
      <c r="G62" s="322"/>
      <c r="H62" s="273" t="e">
        <f t="shared" si="16"/>
        <v>#DIV/0!</v>
      </c>
      <c r="I62" s="139"/>
      <c r="J62" s="140"/>
      <c r="K62" s="141"/>
      <c r="L62" s="317"/>
      <c r="M62" s="226"/>
      <c r="N62" s="144" t="e">
        <f t="shared" si="3"/>
        <v>#DIV/0!</v>
      </c>
      <c r="O62" s="225"/>
      <c r="P62" s="226"/>
      <c r="Q62" s="141" t="e">
        <f t="shared" si="5"/>
        <v>#DIV/0!</v>
      </c>
      <c r="R62" s="369"/>
      <c r="S62" s="304">
        <f t="shared" si="10"/>
        <v>0</v>
      </c>
      <c r="T62" s="305">
        <f t="shared" si="11"/>
        <v>0</v>
      </c>
    </row>
    <row r="63" spans="1:20" s="43" customFormat="1" ht="12" hidden="1">
      <c r="A63" s="84"/>
      <c r="B63" s="404" t="s">
        <v>141</v>
      </c>
      <c r="C63" s="386"/>
      <c r="D63" s="82">
        <v>1</v>
      </c>
      <c r="E63" s="229"/>
      <c r="F63" s="236"/>
      <c r="G63" s="322"/>
      <c r="H63" s="273" t="e">
        <f t="shared" si="16"/>
        <v>#DIV/0!</v>
      </c>
      <c r="I63" s="139"/>
      <c r="J63" s="140"/>
      <c r="K63" s="141"/>
      <c r="L63" s="317"/>
      <c r="M63" s="226"/>
      <c r="N63" s="144" t="e">
        <f t="shared" si="3"/>
        <v>#DIV/0!</v>
      </c>
      <c r="O63" s="225"/>
      <c r="P63" s="226"/>
      <c r="Q63" s="141" t="e">
        <f t="shared" si="5"/>
        <v>#DIV/0!</v>
      </c>
      <c r="R63" s="369"/>
      <c r="S63" s="304">
        <f t="shared" si="10"/>
        <v>0</v>
      </c>
      <c r="T63" s="305">
        <f t="shared" si="11"/>
        <v>0</v>
      </c>
    </row>
    <row r="64" spans="1:20" s="43" customFormat="1" ht="12">
      <c r="A64" s="84"/>
      <c r="B64" s="403" t="s">
        <v>115</v>
      </c>
      <c r="C64" s="386">
        <v>100</v>
      </c>
      <c r="D64" s="82">
        <v>37</v>
      </c>
      <c r="E64" s="224"/>
      <c r="F64" s="236">
        <v>160</v>
      </c>
      <c r="G64" s="322">
        <v>64</v>
      </c>
      <c r="H64" s="273">
        <f t="shared" si="16"/>
        <v>0.4</v>
      </c>
      <c r="I64" s="139"/>
      <c r="J64" s="140"/>
      <c r="K64" s="141"/>
      <c r="L64" s="317">
        <v>160</v>
      </c>
      <c r="M64" s="226">
        <v>64</v>
      </c>
      <c r="N64" s="144">
        <f t="shared" si="3"/>
        <v>0.4</v>
      </c>
      <c r="O64" s="225"/>
      <c r="P64" s="226"/>
      <c r="Q64" s="141"/>
      <c r="R64" s="369"/>
      <c r="S64" s="304">
        <f t="shared" si="10"/>
        <v>160</v>
      </c>
      <c r="T64" s="305">
        <f t="shared" si="11"/>
        <v>64</v>
      </c>
    </row>
    <row r="65" spans="1:20" s="43" customFormat="1" ht="12" hidden="1">
      <c r="A65" s="84"/>
      <c r="B65" s="404" t="s">
        <v>95</v>
      </c>
      <c r="C65" s="386"/>
      <c r="D65" s="82"/>
      <c r="E65" s="224"/>
      <c r="F65" s="236">
        <v>36</v>
      </c>
      <c r="G65" s="322"/>
      <c r="H65" s="273">
        <f t="shared" si="16"/>
        <v>0</v>
      </c>
      <c r="I65" s="139"/>
      <c r="J65" s="140"/>
      <c r="K65" s="141"/>
      <c r="L65" s="317"/>
      <c r="M65" s="226"/>
      <c r="N65" s="144" t="e">
        <f t="shared" si="3"/>
        <v>#DIV/0!</v>
      </c>
      <c r="O65" s="225"/>
      <c r="P65" s="226"/>
      <c r="Q65" s="141" t="e">
        <f t="shared" si="5"/>
        <v>#DIV/0!</v>
      </c>
      <c r="R65" s="369"/>
      <c r="S65" s="304">
        <f t="shared" si="10"/>
        <v>0</v>
      </c>
      <c r="T65" s="305">
        <f t="shared" si="11"/>
        <v>0</v>
      </c>
    </row>
    <row r="66" spans="1:20" s="43" customFormat="1" ht="12" hidden="1">
      <c r="A66" s="84"/>
      <c r="B66" s="404" t="s">
        <v>117</v>
      </c>
      <c r="C66" s="386"/>
      <c r="D66" s="82"/>
      <c r="E66" s="224"/>
      <c r="F66" s="236">
        <v>7</v>
      </c>
      <c r="G66" s="322"/>
      <c r="H66" s="273">
        <f t="shared" si="16"/>
        <v>0</v>
      </c>
      <c r="I66" s="139"/>
      <c r="J66" s="140"/>
      <c r="K66" s="141"/>
      <c r="L66" s="317"/>
      <c r="M66" s="226"/>
      <c r="N66" s="144" t="e">
        <f t="shared" si="3"/>
        <v>#DIV/0!</v>
      </c>
      <c r="O66" s="225"/>
      <c r="P66" s="226"/>
      <c r="Q66" s="141" t="e">
        <f t="shared" si="5"/>
        <v>#DIV/0!</v>
      </c>
      <c r="R66" s="369"/>
      <c r="S66" s="304">
        <f t="shared" si="10"/>
        <v>0</v>
      </c>
      <c r="T66" s="305">
        <f t="shared" si="11"/>
        <v>0</v>
      </c>
    </row>
    <row r="67" spans="1:20" s="43" customFormat="1" ht="12" hidden="1">
      <c r="A67" s="84"/>
      <c r="B67" s="404" t="s">
        <v>130</v>
      </c>
      <c r="C67" s="386"/>
      <c r="D67" s="82"/>
      <c r="E67" s="224"/>
      <c r="F67" s="236">
        <v>100</v>
      </c>
      <c r="G67" s="322"/>
      <c r="H67" s="273">
        <f t="shared" si="16"/>
        <v>0</v>
      </c>
      <c r="I67" s="139"/>
      <c r="J67" s="140"/>
      <c r="K67" s="141"/>
      <c r="L67" s="317"/>
      <c r="M67" s="226"/>
      <c r="N67" s="144" t="e">
        <f t="shared" si="3"/>
        <v>#DIV/0!</v>
      </c>
      <c r="O67" s="225"/>
      <c r="P67" s="226"/>
      <c r="Q67" s="141" t="e">
        <f t="shared" si="5"/>
        <v>#DIV/0!</v>
      </c>
      <c r="R67" s="369"/>
      <c r="S67" s="304">
        <f t="shared" si="10"/>
        <v>0</v>
      </c>
      <c r="T67" s="305">
        <f t="shared" si="11"/>
        <v>0</v>
      </c>
    </row>
    <row r="68" spans="1:20" s="43" customFormat="1" ht="12" hidden="1">
      <c r="A68" s="84"/>
      <c r="B68" s="404" t="s">
        <v>129</v>
      </c>
      <c r="C68" s="386"/>
      <c r="D68" s="82"/>
      <c r="E68" s="224"/>
      <c r="F68" s="236">
        <v>17</v>
      </c>
      <c r="G68" s="322"/>
      <c r="H68" s="273">
        <f t="shared" si="16"/>
        <v>0</v>
      </c>
      <c r="I68" s="139"/>
      <c r="J68" s="140"/>
      <c r="K68" s="141"/>
      <c r="L68" s="317"/>
      <c r="M68" s="226"/>
      <c r="N68" s="144" t="e">
        <f t="shared" si="3"/>
        <v>#DIV/0!</v>
      </c>
      <c r="O68" s="225"/>
      <c r="P68" s="226"/>
      <c r="Q68" s="141" t="e">
        <f t="shared" si="5"/>
        <v>#DIV/0!</v>
      </c>
      <c r="R68" s="369"/>
      <c r="S68" s="304">
        <f t="shared" si="10"/>
        <v>0</v>
      </c>
      <c r="T68" s="305">
        <f t="shared" si="11"/>
        <v>0</v>
      </c>
    </row>
    <row r="69" spans="1:20" s="43" customFormat="1" ht="12" hidden="1">
      <c r="A69" s="84"/>
      <c r="B69" s="404" t="s">
        <v>96</v>
      </c>
      <c r="C69" s="386"/>
      <c r="D69" s="82">
        <v>9</v>
      </c>
      <c r="E69" s="224"/>
      <c r="F69" s="236"/>
      <c r="G69" s="322"/>
      <c r="H69" s="273" t="e">
        <f t="shared" si="16"/>
        <v>#DIV/0!</v>
      </c>
      <c r="I69" s="139"/>
      <c r="J69" s="140"/>
      <c r="K69" s="141"/>
      <c r="L69" s="317"/>
      <c r="M69" s="226"/>
      <c r="N69" s="144" t="e">
        <f t="shared" si="3"/>
        <v>#DIV/0!</v>
      </c>
      <c r="O69" s="225"/>
      <c r="P69" s="226"/>
      <c r="Q69" s="141" t="e">
        <f t="shared" si="5"/>
        <v>#DIV/0!</v>
      </c>
      <c r="R69" s="369"/>
      <c r="S69" s="304">
        <f t="shared" si="10"/>
        <v>0</v>
      </c>
      <c r="T69" s="305">
        <f t="shared" si="11"/>
        <v>0</v>
      </c>
    </row>
    <row r="70" spans="1:20" s="43" customFormat="1" ht="12">
      <c r="A70" s="84"/>
      <c r="B70" s="403" t="s">
        <v>51</v>
      </c>
      <c r="C70" s="386">
        <v>23</v>
      </c>
      <c r="D70" s="82">
        <v>31</v>
      </c>
      <c r="E70" s="224"/>
      <c r="F70" s="131">
        <f>F71</f>
        <v>20</v>
      </c>
      <c r="G70" s="321">
        <f t="shared" ref="G70:R70" si="19">G71</f>
        <v>15</v>
      </c>
      <c r="H70" s="273">
        <f t="shared" si="16"/>
        <v>0.75</v>
      </c>
      <c r="I70" s="108">
        <f t="shared" si="19"/>
        <v>0</v>
      </c>
      <c r="J70" s="77">
        <f t="shared" si="19"/>
        <v>0</v>
      </c>
      <c r="K70" s="141"/>
      <c r="L70" s="125">
        <f t="shared" si="19"/>
        <v>0</v>
      </c>
      <c r="M70" s="77">
        <f t="shared" si="19"/>
        <v>0</v>
      </c>
      <c r="N70" s="144"/>
      <c r="O70" s="108">
        <f t="shared" si="19"/>
        <v>20</v>
      </c>
      <c r="P70" s="77">
        <f t="shared" si="19"/>
        <v>15</v>
      </c>
      <c r="Q70" s="141">
        <f t="shared" si="5"/>
        <v>0.75</v>
      </c>
      <c r="R70" s="120">
        <f t="shared" si="19"/>
        <v>0</v>
      </c>
      <c r="S70" s="304">
        <f t="shared" si="10"/>
        <v>20</v>
      </c>
      <c r="T70" s="305">
        <f t="shared" si="11"/>
        <v>15</v>
      </c>
    </row>
    <row r="71" spans="1:20" s="43" customFormat="1" ht="12">
      <c r="A71" s="84"/>
      <c r="B71" s="404" t="s">
        <v>98</v>
      </c>
      <c r="C71" s="386"/>
      <c r="D71" s="82"/>
      <c r="E71" s="224"/>
      <c r="F71" s="131">
        <v>20</v>
      </c>
      <c r="G71" s="321">
        <v>15</v>
      </c>
      <c r="H71" s="273">
        <f t="shared" si="16"/>
        <v>0.75</v>
      </c>
      <c r="I71" s="139"/>
      <c r="J71" s="140"/>
      <c r="K71" s="141"/>
      <c r="L71" s="317"/>
      <c r="M71" s="226"/>
      <c r="N71" s="144"/>
      <c r="O71" s="225">
        <v>20</v>
      </c>
      <c r="P71" s="226">
        <v>15</v>
      </c>
      <c r="Q71" s="141">
        <f t="shared" si="5"/>
        <v>0.75</v>
      </c>
      <c r="R71" s="369"/>
      <c r="S71" s="304">
        <f t="shared" si="10"/>
        <v>20</v>
      </c>
      <c r="T71" s="305">
        <f t="shared" si="11"/>
        <v>15</v>
      </c>
    </row>
    <row r="72" spans="1:20" s="43" customFormat="1" ht="12" hidden="1">
      <c r="A72" s="84"/>
      <c r="B72" s="404" t="s">
        <v>100</v>
      </c>
      <c r="C72" s="386"/>
      <c r="D72" s="82"/>
      <c r="E72" s="224"/>
      <c r="F72" s="131"/>
      <c r="G72" s="321"/>
      <c r="H72" s="273" t="e">
        <f t="shared" si="16"/>
        <v>#DIV/0!</v>
      </c>
      <c r="I72" s="139"/>
      <c r="J72" s="140"/>
      <c r="K72" s="141"/>
      <c r="L72" s="317"/>
      <c r="M72" s="226"/>
      <c r="N72" s="144" t="e">
        <f t="shared" ref="N72:N89" si="20">M72/L72</f>
        <v>#DIV/0!</v>
      </c>
      <c r="O72" s="225"/>
      <c r="P72" s="226"/>
      <c r="Q72" s="141" t="e">
        <f t="shared" ref="Q72:Q89" si="21">P72/O72</f>
        <v>#DIV/0!</v>
      </c>
      <c r="R72" s="369"/>
      <c r="S72" s="304">
        <f t="shared" si="10"/>
        <v>0</v>
      </c>
      <c r="T72" s="305">
        <f t="shared" si="11"/>
        <v>0</v>
      </c>
    </row>
    <row r="73" spans="1:20" s="43" customFormat="1" ht="12" hidden="1">
      <c r="A73" s="84"/>
      <c r="B73" s="404" t="s">
        <v>119</v>
      </c>
      <c r="C73" s="386"/>
      <c r="D73" s="82"/>
      <c r="E73" s="224"/>
      <c r="F73" s="131"/>
      <c r="G73" s="321"/>
      <c r="H73" s="273" t="e">
        <f t="shared" si="16"/>
        <v>#DIV/0!</v>
      </c>
      <c r="I73" s="139"/>
      <c r="J73" s="140"/>
      <c r="K73" s="141"/>
      <c r="L73" s="317"/>
      <c r="M73" s="226"/>
      <c r="N73" s="144" t="e">
        <f t="shared" si="20"/>
        <v>#DIV/0!</v>
      </c>
      <c r="O73" s="225"/>
      <c r="P73" s="226"/>
      <c r="Q73" s="141" t="e">
        <f t="shared" si="21"/>
        <v>#DIV/0!</v>
      </c>
      <c r="R73" s="369"/>
      <c r="S73" s="304">
        <f t="shared" si="10"/>
        <v>0</v>
      </c>
      <c r="T73" s="305">
        <f t="shared" si="11"/>
        <v>0</v>
      </c>
    </row>
    <row r="74" spans="1:20" s="43" customFormat="1" ht="12">
      <c r="A74" s="84"/>
      <c r="B74" s="404" t="s">
        <v>123</v>
      </c>
      <c r="C74" s="386">
        <v>14</v>
      </c>
      <c r="D74" s="82">
        <v>3</v>
      </c>
      <c r="E74" s="224"/>
      <c r="F74" s="131">
        <v>20</v>
      </c>
      <c r="G74" s="321">
        <v>18</v>
      </c>
      <c r="H74" s="273">
        <f t="shared" si="16"/>
        <v>0.9</v>
      </c>
      <c r="I74" s="139"/>
      <c r="J74" s="140"/>
      <c r="K74" s="141"/>
      <c r="L74" s="317">
        <v>20</v>
      </c>
      <c r="M74" s="226">
        <v>18</v>
      </c>
      <c r="N74" s="144">
        <f t="shared" si="20"/>
        <v>0.9</v>
      </c>
      <c r="O74" s="225"/>
      <c r="P74" s="226"/>
      <c r="Q74" s="141"/>
      <c r="R74" s="369"/>
      <c r="S74" s="304">
        <f t="shared" si="10"/>
        <v>20</v>
      </c>
      <c r="T74" s="305">
        <f t="shared" si="11"/>
        <v>18</v>
      </c>
    </row>
    <row r="75" spans="1:20" s="43" customFormat="1" ht="12" hidden="1">
      <c r="A75" s="84"/>
      <c r="B75" s="404" t="s">
        <v>143</v>
      </c>
      <c r="C75" s="386"/>
      <c r="D75" s="82">
        <v>3</v>
      </c>
      <c r="E75" s="224"/>
      <c r="F75" s="131"/>
      <c r="G75" s="321"/>
      <c r="H75" s="273" t="e">
        <f t="shared" si="16"/>
        <v>#DIV/0!</v>
      </c>
      <c r="I75" s="139"/>
      <c r="J75" s="140"/>
      <c r="K75" s="141" t="e">
        <f t="shared" ref="K75:K89" si="22">J75/I75</f>
        <v>#DIV/0!</v>
      </c>
      <c r="L75" s="317"/>
      <c r="M75" s="226"/>
      <c r="N75" s="144" t="e">
        <f t="shared" si="20"/>
        <v>#DIV/0!</v>
      </c>
      <c r="O75" s="225"/>
      <c r="P75" s="226"/>
      <c r="Q75" s="141"/>
      <c r="R75" s="369"/>
      <c r="S75" s="304">
        <f t="shared" si="10"/>
        <v>0</v>
      </c>
      <c r="T75" s="305">
        <f t="shared" si="11"/>
        <v>0</v>
      </c>
    </row>
    <row r="76" spans="1:20" s="43" customFormat="1" ht="12" hidden="1">
      <c r="A76" s="84"/>
      <c r="B76" s="404" t="s">
        <v>121</v>
      </c>
      <c r="C76" s="386"/>
      <c r="D76" s="82"/>
      <c r="E76" s="224"/>
      <c r="F76" s="131"/>
      <c r="G76" s="321"/>
      <c r="H76" s="273" t="e">
        <f t="shared" si="16"/>
        <v>#DIV/0!</v>
      </c>
      <c r="I76" s="139"/>
      <c r="J76" s="140"/>
      <c r="K76" s="141" t="e">
        <f t="shared" si="22"/>
        <v>#DIV/0!</v>
      </c>
      <c r="L76" s="317"/>
      <c r="M76" s="226"/>
      <c r="N76" s="144" t="e">
        <f t="shared" si="20"/>
        <v>#DIV/0!</v>
      </c>
      <c r="O76" s="225">
        <v>3</v>
      </c>
      <c r="P76" s="226"/>
      <c r="Q76" s="141"/>
      <c r="R76" s="369"/>
      <c r="S76" s="304">
        <f t="shared" si="10"/>
        <v>3</v>
      </c>
      <c r="T76" s="305">
        <f t="shared" si="11"/>
        <v>0</v>
      </c>
    </row>
    <row r="77" spans="1:20" s="43" customFormat="1" ht="12" hidden="1">
      <c r="A77" s="84"/>
      <c r="B77" s="404" t="s">
        <v>142</v>
      </c>
      <c r="C77" s="386"/>
      <c r="D77" s="82"/>
      <c r="E77" s="224"/>
      <c r="F77" s="131"/>
      <c r="G77" s="321"/>
      <c r="H77" s="273" t="e">
        <f t="shared" si="16"/>
        <v>#DIV/0!</v>
      </c>
      <c r="I77" s="139"/>
      <c r="J77" s="140"/>
      <c r="K77" s="141" t="e">
        <f t="shared" si="22"/>
        <v>#DIV/0!</v>
      </c>
      <c r="L77" s="317"/>
      <c r="M77" s="226"/>
      <c r="N77" s="144" t="e">
        <f t="shared" si="20"/>
        <v>#DIV/0!</v>
      </c>
      <c r="O77" s="225">
        <v>11</v>
      </c>
      <c r="P77" s="226"/>
      <c r="Q77" s="141"/>
      <c r="R77" s="369"/>
      <c r="S77" s="304">
        <f t="shared" si="10"/>
        <v>11</v>
      </c>
      <c r="T77" s="305">
        <f t="shared" si="11"/>
        <v>0</v>
      </c>
    </row>
    <row r="78" spans="1:20" s="43" customFormat="1" ht="12">
      <c r="A78" s="84"/>
      <c r="B78" s="404" t="s">
        <v>52</v>
      </c>
      <c r="C78" s="386">
        <v>82</v>
      </c>
      <c r="D78" s="82">
        <v>57</v>
      </c>
      <c r="E78" s="224"/>
      <c r="F78" s="131">
        <v>55</v>
      </c>
      <c r="G78" s="321">
        <v>65</v>
      </c>
      <c r="H78" s="273">
        <f t="shared" si="16"/>
        <v>1.1818181818181819</v>
      </c>
      <c r="I78" s="139">
        <v>55</v>
      </c>
      <c r="J78" s="140">
        <v>65</v>
      </c>
      <c r="K78" s="141">
        <f t="shared" si="22"/>
        <v>1.1818181818181819</v>
      </c>
      <c r="L78" s="317"/>
      <c r="M78" s="226"/>
      <c r="N78" s="144"/>
      <c r="O78" s="225"/>
      <c r="P78" s="226"/>
      <c r="Q78" s="141"/>
      <c r="R78" s="369"/>
      <c r="S78" s="304">
        <f t="shared" si="10"/>
        <v>55</v>
      </c>
      <c r="T78" s="305">
        <f t="shared" si="11"/>
        <v>65</v>
      </c>
    </row>
    <row r="79" spans="1:20" s="43" customFormat="1" ht="12" hidden="1">
      <c r="A79" s="84"/>
      <c r="B79" s="405" t="s">
        <v>54</v>
      </c>
      <c r="C79" s="114"/>
      <c r="D79" s="81"/>
      <c r="E79" s="77"/>
      <c r="F79" s="131"/>
      <c r="G79" s="321"/>
      <c r="H79" s="273" t="e">
        <f t="shared" si="16"/>
        <v>#DIV/0!</v>
      </c>
      <c r="I79" s="139"/>
      <c r="J79" s="140"/>
      <c r="K79" s="141" t="e">
        <f t="shared" si="22"/>
        <v>#DIV/0!</v>
      </c>
      <c r="L79" s="317"/>
      <c r="M79" s="226"/>
      <c r="N79" s="144"/>
      <c r="O79" s="225"/>
      <c r="P79" s="226"/>
      <c r="Q79" s="141" t="e">
        <f t="shared" si="21"/>
        <v>#DIV/0!</v>
      </c>
      <c r="R79" s="369"/>
      <c r="S79" s="304">
        <f t="shared" si="10"/>
        <v>0</v>
      </c>
      <c r="T79" s="305">
        <f t="shared" si="11"/>
        <v>0</v>
      </c>
    </row>
    <row r="80" spans="1:20" s="43" customFormat="1" ht="12" hidden="1">
      <c r="A80" s="84"/>
      <c r="B80" s="405" t="s">
        <v>55</v>
      </c>
      <c r="C80" s="114"/>
      <c r="D80" s="81"/>
      <c r="E80" s="77"/>
      <c r="F80" s="131"/>
      <c r="G80" s="321"/>
      <c r="H80" s="273" t="e">
        <f t="shared" si="16"/>
        <v>#DIV/0!</v>
      </c>
      <c r="I80" s="139"/>
      <c r="J80" s="140"/>
      <c r="K80" s="141" t="e">
        <f t="shared" si="22"/>
        <v>#DIV/0!</v>
      </c>
      <c r="L80" s="317"/>
      <c r="M80" s="226"/>
      <c r="N80" s="144"/>
      <c r="O80" s="225"/>
      <c r="P80" s="226"/>
      <c r="Q80" s="141" t="e">
        <f t="shared" si="21"/>
        <v>#DIV/0!</v>
      </c>
      <c r="R80" s="369"/>
      <c r="S80" s="304">
        <f t="shared" si="10"/>
        <v>0</v>
      </c>
      <c r="T80" s="305">
        <f t="shared" si="11"/>
        <v>0</v>
      </c>
    </row>
    <row r="81" spans="1:20" s="43" customFormat="1" ht="12" hidden="1">
      <c r="A81" s="84"/>
      <c r="B81" s="405" t="s">
        <v>56</v>
      </c>
      <c r="C81" s="114"/>
      <c r="D81" s="81"/>
      <c r="E81" s="77"/>
      <c r="F81" s="131"/>
      <c r="G81" s="321"/>
      <c r="H81" s="273" t="e">
        <f t="shared" si="16"/>
        <v>#DIV/0!</v>
      </c>
      <c r="I81" s="139"/>
      <c r="J81" s="140"/>
      <c r="K81" s="141" t="e">
        <f t="shared" si="22"/>
        <v>#DIV/0!</v>
      </c>
      <c r="L81" s="317"/>
      <c r="M81" s="226"/>
      <c r="N81" s="144"/>
      <c r="O81" s="225"/>
      <c r="P81" s="226"/>
      <c r="Q81" s="141" t="e">
        <f t="shared" si="21"/>
        <v>#DIV/0!</v>
      </c>
      <c r="R81" s="369"/>
      <c r="S81" s="304">
        <f t="shared" si="10"/>
        <v>0</v>
      </c>
      <c r="T81" s="305">
        <f t="shared" si="11"/>
        <v>0</v>
      </c>
    </row>
    <row r="82" spans="1:20" s="43" customFormat="1" ht="12">
      <c r="A82" s="84"/>
      <c r="B82" s="405" t="s">
        <v>144</v>
      </c>
      <c r="C82" s="114">
        <v>29</v>
      </c>
      <c r="D82" s="81">
        <v>29</v>
      </c>
      <c r="E82" s="77"/>
      <c r="F82" s="131">
        <v>30</v>
      </c>
      <c r="G82" s="321">
        <v>31</v>
      </c>
      <c r="H82" s="273">
        <f t="shared" si="16"/>
        <v>1.0333333333333334</v>
      </c>
      <c r="I82" s="139"/>
      <c r="J82" s="140"/>
      <c r="K82" s="141"/>
      <c r="L82" s="317"/>
      <c r="M82" s="226"/>
      <c r="N82" s="144"/>
      <c r="O82" s="225">
        <v>30</v>
      </c>
      <c r="P82" s="226">
        <v>31</v>
      </c>
      <c r="Q82" s="141">
        <f t="shared" si="21"/>
        <v>1.0333333333333334</v>
      </c>
      <c r="R82" s="369"/>
      <c r="S82" s="304">
        <f t="shared" si="10"/>
        <v>30</v>
      </c>
      <c r="T82" s="305">
        <f t="shared" si="11"/>
        <v>31</v>
      </c>
    </row>
    <row r="83" spans="1:20" s="43" customFormat="1" ht="12" hidden="1">
      <c r="A83" s="84"/>
      <c r="B83" s="406" t="s">
        <v>104</v>
      </c>
      <c r="C83" s="387"/>
      <c r="D83" s="239">
        <v>24</v>
      </c>
      <c r="E83" s="240"/>
      <c r="F83" s="236">
        <v>24</v>
      </c>
      <c r="G83" s="322"/>
      <c r="H83" s="273">
        <f t="shared" si="16"/>
        <v>0</v>
      </c>
      <c r="I83" s="139"/>
      <c r="J83" s="140"/>
      <c r="K83" s="141"/>
      <c r="L83" s="317"/>
      <c r="M83" s="226"/>
      <c r="N83" s="144"/>
      <c r="O83" s="225"/>
      <c r="P83" s="226"/>
      <c r="Q83" s="141" t="e">
        <f t="shared" si="21"/>
        <v>#DIV/0!</v>
      </c>
      <c r="R83" s="369"/>
      <c r="S83" s="304">
        <f t="shared" ref="S83:S101" si="23">I83+L83+O83</f>
        <v>0</v>
      </c>
      <c r="T83" s="305">
        <f t="shared" ref="T83:T101" si="24">J83+M83+P83</f>
        <v>0</v>
      </c>
    </row>
    <row r="84" spans="1:20" s="43" customFormat="1" ht="12" hidden="1">
      <c r="A84" s="84"/>
      <c r="B84" s="406" t="s">
        <v>105</v>
      </c>
      <c r="C84" s="387"/>
      <c r="D84" s="239">
        <v>5</v>
      </c>
      <c r="E84" s="240"/>
      <c r="F84" s="236">
        <v>7</v>
      </c>
      <c r="G84" s="322"/>
      <c r="H84" s="273">
        <f t="shared" si="16"/>
        <v>0</v>
      </c>
      <c r="I84" s="139"/>
      <c r="J84" s="140"/>
      <c r="K84" s="141"/>
      <c r="L84" s="317"/>
      <c r="M84" s="226"/>
      <c r="N84" s="144"/>
      <c r="O84" s="225"/>
      <c r="P84" s="226"/>
      <c r="Q84" s="141" t="e">
        <f t="shared" si="21"/>
        <v>#DIV/0!</v>
      </c>
      <c r="R84" s="369"/>
      <c r="S84" s="304">
        <f t="shared" si="23"/>
        <v>0</v>
      </c>
      <c r="T84" s="305">
        <f t="shared" si="24"/>
        <v>0</v>
      </c>
    </row>
    <row r="85" spans="1:20" s="43" customFormat="1" ht="12">
      <c r="A85" s="84"/>
      <c r="B85" s="402" t="s">
        <v>58</v>
      </c>
      <c r="C85" s="114"/>
      <c r="D85" s="81"/>
      <c r="E85" s="77"/>
      <c r="F85" s="131"/>
      <c r="G85" s="321">
        <v>54</v>
      </c>
      <c r="H85" s="273"/>
      <c r="I85" s="139"/>
      <c r="J85" s="140"/>
      <c r="K85" s="141"/>
      <c r="L85" s="317"/>
      <c r="M85" s="226">
        <v>1</v>
      </c>
      <c r="N85" s="144"/>
      <c r="O85" s="225"/>
      <c r="P85" s="226">
        <v>53</v>
      </c>
      <c r="Q85" s="141"/>
      <c r="R85" s="369"/>
      <c r="S85" s="304">
        <f t="shared" si="23"/>
        <v>0</v>
      </c>
      <c r="T85" s="305">
        <f t="shared" si="24"/>
        <v>54</v>
      </c>
    </row>
    <row r="86" spans="1:20" s="43" customFormat="1" ht="12">
      <c r="A86" s="84"/>
      <c r="B86" s="402" t="s">
        <v>83</v>
      </c>
      <c r="C86" s="114"/>
      <c r="D86" s="81">
        <v>289</v>
      </c>
      <c r="E86" s="77"/>
      <c r="F86" s="131">
        <v>160</v>
      </c>
      <c r="G86" s="321">
        <v>195</v>
      </c>
      <c r="H86" s="273">
        <f t="shared" si="16"/>
        <v>1.21875</v>
      </c>
      <c r="I86" s="139"/>
      <c r="J86" s="140"/>
      <c r="K86" s="141"/>
      <c r="L86" s="317"/>
      <c r="M86" s="226"/>
      <c r="N86" s="144"/>
      <c r="O86" s="225">
        <v>160</v>
      </c>
      <c r="P86" s="226">
        <v>195</v>
      </c>
      <c r="Q86" s="141">
        <f t="shared" si="21"/>
        <v>1.21875</v>
      </c>
      <c r="R86" s="369"/>
      <c r="S86" s="304">
        <f t="shared" si="23"/>
        <v>160</v>
      </c>
      <c r="T86" s="305">
        <f t="shared" si="24"/>
        <v>195</v>
      </c>
    </row>
    <row r="87" spans="1:20" s="43" customFormat="1" ht="12">
      <c r="A87" s="84"/>
      <c r="B87" s="405" t="s">
        <v>61</v>
      </c>
      <c r="C87" s="114">
        <v>24</v>
      </c>
      <c r="D87" s="81">
        <v>26</v>
      </c>
      <c r="E87" s="77"/>
      <c r="F87" s="131">
        <v>21</v>
      </c>
      <c r="G87" s="321">
        <v>24</v>
      </c>
      <c r="H87" s="273">
        <f t="shared" si="16"/>
        <v>1.1428571428571428</v>
      </c>
      <c r="I87" s="139"/>
      <c r="J87" s="140"/>
      <c r="K87" s="141"/>
      <c r="L87" s="317"/>
      <c r="M87" s="226"/>
      <c r="N87" s="144"/>
      <c r="O87" s="225">
        <v>21</v>
      </c>
      <c r="P87" s="226">
        <v>24</v>
      </c>
      <c r="Q87" s="141">
        <f t="shared" si="21"/>
        <v>1.1428571428571428</v>
      </c>
      <c r="R87" s="369"/>
      <c r="S87" s="304">
        <f t="shared" si="23"/>
        <v>21</v>
      </c>
      <c r="T87" s="305">
        <f t="shared" si="24"/>
        <v>24</v>
      </c>
    </row>
    <row r="88" spans="1:20" s="43" customFormat="1" thickBot="1">
      <c r="A88" s="200"/>
      <c r="B88" s="407" t="s">
        <v>120</v>
      </c>
      <c r="C88" s="388"/>
      <c r="D88" s="83"/>
      <c r="E88" s="241"/>
      <c r="F88" s="132">
        <v>8</v>
      </c>
      <c r="G88" s="323">
        <v>8</v>
      </c>
      <c r="H88" s="351">
        <f t="shared" ref="H88:H106" si="25">G88/F88</f>
        <v>1</v>
      </c>
      <c r="I88" s="147">
        <v>8</v>
      </c>
      <c r="J88" s="148">
        <v>8</v>
      </c>
      <c r="K88" s="149">
        <f t="shared" si="22"/>
        <v>1</v>
      </c>
      <c r="L88" s="324"/>
      <c r="M88" s="244"/>
      <c r="N88" s="152"/>
      <c r="O88" s="243"/>
      <c r="P88" s="244"/>
      <c r="Q88" s="149"/>
      <c r="R88" s="371"/>
      <c r="S88" s="306">
        <f t="shared" si="23"/>
        <v>8</v>
      </c>
      <c r="T88" s="307">
        <f t="shared" si="24"/>
        <v>8</v>
      </c>
    </row>
    <row r="89" spans="1:20" s="167" customFormat="1" thickBot="1">
      <c r="A89" s="203"/>
      <c r="B89" s="398" t="s">
        <v>157</v>
      </c>
      <c r="C89" s="326">
        <f>C20+C25+C26+C30+C81+C82+C85+C86+C87+C88</f>
        <v>1425</v>
      </c>
      <c r="D89" s="205">
        <f t="shared" ref="D89:E89" si="26">D20+D25+D26+D30+D81+D82+D85+D86+D87+D88</f>
        <v>1673</v>
      </c>
      <c r="E89" s="246">
        <f t="shared" si="26"/>
        <v>0</v>
      </c>
      <c r="F89" s="247">
        <f>F19</f>
        <v>1629.5</v>
      </c>
      <c r="G89" s="325">
        <f t="shared" ref="G89:R89" si="27">G19</f>
        <v>1561</v>
      </c>
      <c r="H89" s="356">
        <f t="shared" si="25"/>
        <v>0.95796256520405032</v>
      </c>
      <c r="I89" s="250">
        <f t="shared" si="27"/>
        <v>1006.3</v>
      </c>
      <c r="J89" s="205">
        <f t="shared" si="27"/>
        <v>991</v>
      </c>
      <c r="K89" s="206">
        <f t="shared" si="22"/>
        <v>0.98479578654476796</v>
      </c>
      <c r="L89" s="326">
        <f t="shared" si="27"/>
        <v>233</v>
      </c>
      <c r="M89" s="205">
        <f t="shared" si="27"/>
        <v>136</v>
      </c>
      <c r="N89" s="308">
        <f t="shared" si="20"/>
        <v>0.58369098712446355</v>
      </c>
      <c r="O89" s="250">
        <f t="shared" si="27"/>
        <v>390.2</v>
      </c>
      <c r="P89" s="205">
        <f t="shared" si="27"/>
        <v>434</v>
      </c>
      <c r="Q89" s="206">
        <f t="shared" si="21"/>
        <v>1.1122501281394157</v>
      </c>
      <c r="R89" s="372">
        <f t="shared" si="27"/>
        <v>0</v>
      </c>
      <c r="S89" s="309">
        <f>I89+L89+O89</f>
        <v>1629.5</v>
      </c>
      <c r="T89" s="310">
        <f t="shared" si="24"/>
        <v>1561</v>
      </c>
    </row>
    <row r="90" spans="1:20" s="43" customFormat="1" hidden="1" thickBot="1">
      <c r="A90" s="193" t="s">
        <v>63</v>
      </c>
      <c r="B90" s="408" t="s">
        <v>64</v>
      </c>
      <c r="C90" s="389"/>
      <c r="D90" s="253"/>
      <c r="E90" s="70"/>
      <c r="F90" s="134"/>
      <c r="G90" s="327"/>
      <c r="H90" s="273"/>
      <c r="I90" s="139"/>
      <c r="J90" s="140"/>
      <c r="K90" s="141"/>
      <c r="L90" s="301"/>
      <c r="M90" s="198"/>
      <c r="N90" s="144"/>
      <c r="O90" s="197"/>
      <c r="P90" s="198"/>
      <c r="Q90" s="141"/>
      <c r="R90" s="363"/>
      <c r="S90" s="302">
        <f t="shared" si="23"/>
        <v>0</v>
      </c>
      <c r="T90" s="303">
        <f t="shared" si="24"/>
        <v>0</v>
      </c>
    </row>
    <row r="91" spans="1:20" s="43" customFormat="1" hidden="1" thickBot="1">
      <c r="A91" s="84"/>
      <c r="B91" s="393" t="s">
        <v>65</v>
      </c>
      <c r="C91" s="379">
        <v>1111</v>
      </c>
      <c r="D91" s="79">
        <v>746</v>
      </c>
      <c r="E91" s="71"/>
      <c r="F91" s="135"/>
      <c r="G91" s="320"/>
      <c r="H91" s="273"/>
      <c r="I91" s="139"/>
      <c r="J91" s="140"/>
      <c r="K91" s="141"/>
      <c r="L91" s="142"/>
      <c r="M91" s="143"/>
      <c r="N91" s="144"/>
      <c r="O91" s="145"/>
      <c r="P91" s="143"/>
      <c r="Q91" s="141"/>
      <c r="R91" s="364"/>
      <c r="S91" s="304">
        <f t="shared" si="23"/>
        <v>0</v>
      </c>
      <c r="T91" s="305">
        <f t="shared" si="24"/>
        <v>0</v>
      </c>
    </row>
    <row r="92" spans="1:20" s="43" customFormat="1" hidden="1" thickBot="1">
      <c r="A92" s="84"/>
      <c r="B92" s="393" t="s">
        <v>66</v>
      </c>
      <c r="C92" s="379"/>
      <c r="D92" s="79"/>
      <c r="E92" s="71"/>
      <c r="F92" s="135"/>
      <c r="G92" s="320"/>
      <c r="H92" s="273"/>
      <c r="I92" s="139"/>
      <c r="J92" s="140"/>
      <c r="K92" s="141"/>
      <c r="L92" s="142"/>
      <c r="M92" s="143"/>
      <c r="N92" s="144"/>
      <c r="O92" s="145"/>
      <c r="P92" s="143"/>
      <c r="Q92" s="141"/>
      <c r="R92" s="364"/>
      <c r="S92" s="304">
        <f t="shared" si="23"/>
        <v>0</v>
      </c>
      <c r="T92" s="305">
        <f t="shared" si="24"/>
        <v>0</v>
      </c>
    </row>
    <row r="93" spans="1:20" s="43" customFormat="1" hidden="1" thickBot="1">
      <c r="A93" s="200"/>
      <c r="B93" s="394" t="s">
        <v>67</v>
      </c>
      <c r="C93" s="380">
        <v>29</v>
      </c>
      <c r="D93" s="202">
        <v>29</v>
      </c>
      <c r="E93" s="146"/>
      <c r="F93" s="136"/>
      <c r="G93" s="328"/>
      <c r="H93" s="351"/>
      <c r="I93" s="147"/>
      <c r="J93" s="148"/>
      <c r="K93" s="149"/>
      <c r="L93" s="150"/>
      <c r="M93" s="151"/>
      <c r="N93" s="152"/>
      <c r="O93" s="153"/>
      <c r="P93" s="151"/>
      <c r="Q93" s="149"/>
      <c r="R93" s="365"/>
      <c r="S93" s="306">
        <f t="shared" si="23"/>
        <v>0</v>
      </c>
      <c r="T93" s="307">
        <f t="shared" si="24"/>
        <v>0</v>
      </c>
    </row>
    <row r="94" spans="1:20" s="167" customFormat="1" ht="15.75" customHeight="1" thickBot="1">
      <c r="A94" s="487" t="s">
        <v>194</v>
      </c>
      <c r="B94" s="488"/>
      <c r="C94" s="326" t="e">
        <f>C11+#REF!-C89</f>
        <v>#REF!</v>
      </c>
      <c r="D94" s="205" t="e">
        <f>D11+#REF!-D89</f>
        <v>#REF!</v>
      </c>
      <c r="E94" s="246" t="e">
        <f>E11+#REF!-E89</f>
        <v>#REF!</v>
      </c>
      <c r="F94" s="247">
        <f>F18-F19</f>
        <v>935.09999999999991</v>
      </c>
      <c r="G94" s="325">
        <f t="shared" ref="G94:R94" si="28">G11+G12-G19</f>
        <v>682</v>
      </c>
      <c r="H94" s="356">
        <f t="shared" si="25"/>
        <v>0.72933376109507009</v>
      </c>
      <c r="I94" s="250">
        <f t="shared" si="28"/>
        <v>0</v>
      </c>
      <c r="J94" s="205">
        <f t="shared" si="28"/>
        <v>-249</v>
      </c>
      <c r="K94" s="206" t="s">
        <v>159</v>
      </c>
      <c r="L94" s="410">
        <f t="shared" si="28"/>
        <v>625.29999999999995</v>
      </c>
      <c r="M94" s="205">
        <f t="shared" si="28"/>
        <v>662</v>
      </c>
      <c r="N94" s="308">
        <f t="shared" ref="N94" si="29">M94/L94</f>
        <v>1.0586918279225972</v>
      </c>
      <c r="O94" s="250">
        <f t="shared" si="28"/>
        <v>309.8</v>
      </c>
      <c r="P94" s="205">
        <f t="shared" si="28"/>
        <v>269</v>
      </c>
      <c r="Q94" s="206">
        <f t="shared" ref="Q94:Q106" si="30">P94/O94</f>
        <v>0.868302130406714</v>
      </c>
      <c r="R94" s="372">
        <f t="shared" si="28"/>
        <v>0</v>
      </c>
      <c r="S94" s="309">
        <f t="shared" si="23"/>
        <v>935.09999999999991</v>
      </c>
      <c r="T94" s="310">
        <f t="shared" si="24"/>
        <v>682</v>
      </c>
    </row>
    <row r="95" spans="1:20" s="43" customFormat="1" ht="12">
      <c r="A95" s="277"/>
      <c r="B95" s="411" t="s">
        <v>84</v>
      </c>
      <c r="C95" s="412"/>
      <c r="D95" s="413"/>
      <c r="E95" s="414"/>
      <c r="F95" s="415"/>
      <c r="G95" s="416">
        <v>20</v>
      </c>
      <c r="H95" s="353"/>
      <c r="I95" s="417"/>
      <c r="J95" s="418">
        <v>-249</v>
      </c>
      <c r="K95" s="284"/>
      <c r="L95" s="419">
        <v>625</v>
      </c>
      <c r="M95" s="420">
        <v>662</v>
      </c>
      <c r="N95" s="344"/>
      <c r="O95" s="421"/>
      <c r="P95" s="422">
        <v>269</v>
      </c>
      <c r="Q95" s="284"/>
      <c r="R95" s="363"/>
      <c r="S95" s="304">
        <f t="shared" si="23"/>
        <v>625</v>
      </c>
      <c r="T95" s="305">
        <f t="shared" si="24"/>
        <v>682</v>
      </c>
    </row>
    <row r="96" spans="1:20" s="43" customFormat="1" ht="12">
      <c r="A96" s="84"/>
      <c r="B96" s="393" t="s">
        <v>73</v>
      </c>
      <c r="C96" s="390"/>
      <c r="D96" s="65"/>
      <c r="E96" s="71"/>
      <c r="F96" s="137"/>
      <c r="G96" s="329">
        <v>20</v>
      </c>
      <c r="H96" s="273"/>
      <c r="I96" s="139"/>
      <c r="J96" s="140">
        <v>-249</v>
      </c>
      <c r="K96" s="141"/>
      <c r="L96" s="330"/>
      <c r="M96" s="261"/>
      <c r="N96" s="144"/>
      <c r="O96" s="331"/>
      <c r="P96" s="332">
        <v>269</v>
      </c>
      <c r="Q96" s="141"/>
      <c r="R96" s="364"/>
      <c r="S96" s="304">
        <f t="shared" si="23"/>
        <v>0</v>
      </c>
      <c r="T96" s="305">
        <f t="shared" si="24"/>
        <v>20</v>
      </c>
    </row>
    <row r="97" spans="1:22" s="43" customFormat="1" ht="12" hidden="1">
      <c r="A97" s="84"/>
      <c r="B97" s="393" t="s">
        <v>74</v>
      </c>
      <c r="C97" s="390"/>
      <c r="D97" s="65"/>
      <c r="E97" s="71"/>
      <c r="F97" s="135"/>
      <c r="G97" s="320"/>
      <c r="H97" s="273"/>
      <c r="I97" s="139"/>
      <c r="J97" s="140"/>
      <c r="K97" s="141"/>
      <c r="L97" s="142"/>
      <c r="M97" s="143"/>
      <c r="N97" s="144"/>
      <c r="O97" s="333"/>
      <c r="P97" s="334"/>
      <c r="Q97" s="141"/>
      <c r="R97" s="364"/>
      <c r="S97" s="304">
        <f t="shared" si="23"/>
        <v>0</v>
      </c>
      <c r="T97" s="305">
        <f t="shared" si="24"/>
        <v>0</v>
      </c>
      <c r="V97" s="43" t="s">
        <v>145</v>
      </c>
    </row>
    <row r="98" spans="1:22" s="43" customFormat="1" ht="12">
      <c r="A98" s="423"/>
      <c r="B98" s="424" t="s">
        <v>75</v>
      </c>
      <c r="C98" s="425"/>
      <c r="D98" s="426"/>
      <c r="E98" s="427"/>
      <c r="F98" s="428"/>
      <c r="G98" s="429">
        <v>29</v>
      </c>
      <c r="H98" s="353"/>
      <c r="I98" s="417"/>
      <c r="J98" s="418"/>
      <c r="K98" s="284"/>
      <c r="L98" s="430"/>
      <c r="M98" s="431">
        <v>29</v>
      </c>
      <c r="N98" s="344"/>
      <c r="O98" s="432"/>
      <c r="P98" s="433"/>
      <c r="Q98" s="284"/>
      <c r="R98" s="364"/>
      <c r="S98" s="304">
        <f t="shared" si="23"/>
        <v>0</v>
      </c>
      <c r="T98" s="305">
        <f t="shared" si="24"/>
        <v>29</v>
      </c>
    </row>
    <row r="99" spans="1:22" s="43" customFormat="1" thickBot="1">
      <c r="A99" s="434"/>
      <c r="B99" s="435" t="s">
        <v>76</v>
      </c>
      <c r="C99" s="436"/>
      <c r="D99" s="437"/>
      <c r="E99" s="438"/>
      <c r="F99" s="439"/>
      <c r="G99" s="440">
        <v>633</v>
      </c>
      <c r="H99" s="441"/>
      <c r="I99" s="442"/>
      <c r="J99" s="443"/>
      <c r="K99" s="444"/>
      <c r="L99" s="445"/>
      <c r="M99" s="446">
        <v>633</v>
      </c>
      <c r="N99" s="447"/>
      <c r="O99" s="448"/>
      <c r="P99" s="449"/>
      <c r="Q99" s="444"/>
      <c r="R99" s="365"/>
      <c r="S99" s="306"/>
      <c r="T99" s="305">
        <f t="shared" si="24"/>
        <v>633</v>
      </c>
    </row>
    <row r="100" spans="1:22" s="43" customFormat="1" thickBot="1">
      <c r="A100" s="487" t="s">
        <v>196</v>
      </c>
      <c r="B100" s="488"/>
      <c r="C100" s="436"/>
      <c r="D100" s="437"/>
      <c r="E100" s="438"/>
      <c r="F100" s="510"/>
      <c r="G100" s="511">
        <v>662</v>
      </c>
      <c r="H100" s="512"/>
      <c r="I100" s="513">
        <v>0</v>
      </c>
      <c r="J100" s="514"/>
      <c r="K100" s="515"/>
      <c r="L100" s="516"/>
      <c r="M100" s="517">
        <v>662</v>
      </c>
      <c r="N100" s="518"/>
      <c r="O100" s="519"/>
      <c r="P100" s="520">
        <v>0</v>
      </c>
      <c r="Q100" s="515"/>
      <c r="R100" s="365"/>
      <c r="S100" s="306"/>
      <c r="T100" s="307"/>
    </row>
    <row r="101" spans="1:22" s="43" customFormat="1" thickBot="1">
      <c r="A101" s="264"/>
      <c r="B101" s="409" t="s">
        <v>77</v>
      </c>
      <c r="C101" s="391"/>
      <c r="D101" s="265"/>
      <c r="E101" s="98"/>
      <c r="F101" s="138"/>
      <c r="G101" s="335"/>
      <c r="H101" s="359"/>
      <c r="I101" s="267"/>
      <c r="J101" s="268"/>
      <c r="K101" s="269"/>
      <c r="L101" s="336"/>
      <c r="M101" s="337"/>
      <c r="N101" s="338"/>
      <c r="O101" s="339"/>
      <c r="P101" s="340"/>
      <c r="Q101" s="269"/>
      <c r="R101" s="373"/>
      <c r="S101" s="341">
        <f t="shared" si="23"/>
        <v>0</v>
      </c>
      <c r="T101" s="342">
        <f t="shared" si="24"/>
        <v>0</v>
      </c>
    </row>
    <row r="102" spans="1:22" ht="9" hidden="1" customHeight="1">
      <c r="H102" s="273" t="e">
        <f t="shared" si="25"/>
        <v>#DIV/0!</v>
      </c>
      <c r="I102" s="274"/>
      <c r="J102" s="274"/>
      <c r="K102" s="275"/>
      <c r="Q102" s="144" t="e">
        <f t="shared" si="30"/>
        <v>#DIV/0!</v>
      </c>
    </row>
    <row r="103" spans="1:22" ht="12.75" hidden="1" customHeight="1">
      <c r="B103" s="453" t="s">
        <v>125</v>
      </c>
      <c r="C103" s="453"/>
      <c r="D103" s="453"/>
      <c r="E103" s="453"/>
      <c r="F103" s="74"/>
      <c r="G103" s="74"/>
      <c r="H103" s="273" t="e">
        <f t="shared" si="25"/>
        <v>#DIV/0!</v>
      </c>
      <c r="I103" s="274"/>
      <c r="J103" s="274"/>
      <c r="K103" s="275"/>
      <c r="L103" s="276"/>
      <c r="M103" s="276"/>
      <c r="N103" s="94"/>
      <c r="O103" s="276"/>
      <c r="P103" s="276"/>
      <c r="Q103" s="144" t="e">
        <f t="shared" si="30"/>
        <v>#DIV/0!</v>
      </c>
    </row>
    <row r="104" spans="1:22" ht="16.5" hidden="1" customHeight="1">
      <c r="B104" s="175" t="s">
        <v>134</v>
      </c>
      <c r="E104" s="76"/>
      <c r="F104" s="76"/>
      <c r="G104" s="76"/>
      <c r="H104" s="273" t="e">
        <f t="shared" si="25"/>
        <v>#DIV/0!</v>
      </c>
      <c r="I104" s="274"/>
      <c r="J104" s="274"/>
      <c r="K104" s="275"/>
      <c r="L104" s="76"/>
      <c r="M104" s="76"/>
      <c r="N104" s="95"/>
      <c r="Q104" s="144" t="e">
        <f t="shared" si="30"/>
        <v>#DIV/0!</v>
      </c>
    </row>
    <row r="105" spans="1:22" hidden="1">
      <c r="H105" s="273" t="e">
        <f t="shared" si="25"/>
        <v>#DIV/0!</v>
      </c>
      <c r="I105" s="274"/>
      <c r="J105" s="274"/>
      <c r="K105" s="275"/>
      <c r="Q105" s="144" t="e">
        <f t="shared" si="30"/>
        <v>#DIV/0!</v>
      </c>
    </row>
    <row r="106" spans="1:22" hidden="1">
      <c r="H106" s="273" t="e">
        <f t="shared" si="25"/>
        <v>#DIV/0!</v>
      </c>
      <c r="I106" s="274"/>
      <c r="J106" s="274"/>
      <c r="K106" s="275"/>
      <c r="Q106" s="144" t="e">
        <f t="shared" si="30"/>
        <v>#DIV/0!</v>
      </c>
    </row>
    <row r="107" spans="1:22">
      <c r="A107" s="498" t="s">
        <v>187</v>
      </c>
      <c r="B107" s="498"/>
      <c r="C107" s="498"/>
      <c r="D107" s="498"/>
      <c r="E107" s="498"/>
      <c r="F107" s="498"/>
      <c r="G107" s="498"/>
      <c r="H107" s="498"/>
      <c r="I107" s="498"/>
      <c r="J107" s="498"/>
      <c r="K107" s="498"/>
      <c r="L107" s="498"/>
      <c r="M107" s="498"/>
      <c r="N107" s="498"/>
      <c r="O107" s="498"/>
      <c r="P107" s="498"/>
      <c r="Q107" s="498"/>
    </row>
    <row r="108" spans="1:22">
      <c r="B108" s="72"/>
      <c r="C108" s="72"/>
      <c r="D108" s="72"/>
      <c r="H108" s="72"/>
      <c r="K108" s="72"/>
      <c r="N108" s="72"/>
      <c r="Q108" s="72"/>
    </row>
    <row r="110" spans="1:22" hidden="1">
      <c r="F110" s="72" t="s">
        <v>177</v>
      </c>
      <c r="H110" s="72"/>
    </row>
    <row r="111" spans="1:22" hidden="1">
      <c r="F111" s="72" t="s">
        <v>178</v>
      </c>
      <c r="H111" s="72"/>
    </row>
    <row r="112" spans="1:22" hidden="1">
      <c r="F112" s="72" t="s">
        <v>181</v>
      </c>
      <c r="H112" s="72"/>
    </row>
    <row r="113" spans="2:12" hidden="1">
      <c r="H113" s="72"/>
    </row>
    <row r="114" spans="2:12" hidden="1">
      <c r="F114" s="128" t="s">
        <v>182</v>
      </c>
      <c r="G114" s="128"/>
      <c r="H114" s="128"/>
      <c r="I114" s="128"/>
      <c r="J114" s="128"/>
    </row>
    <row r="115" spans="2:12" ht="28.5" hidden="1" customHeight="1">
      <c r="F115" s="483" t="s">
        <v>179</v>
      </c>
      <c r="G115" s="483"/>
      <c r="H115" s="483"/>
      <c r="I115" s="483"/>
      <c r="J115" s="483"/>
      <c r="K115" s="483"/>
      <c r="L115" s="483"/>
    </row>
    <row r="116" spans="2:12" hidden="1">
      <c r="H116" s="72"/>
    </row>
    <row r="117" spans="2:12" hidden="1">
      <c r="F117" s="128" t="s">
        <v>180</v>
      </c>
      <c r="G117" s="128"/>
      <c r="H117" s="128"/>
      <c r="I117" s="128"/>
      <c r="J117" s="128"/>
    </row>
    <row r="118" spans="2:12" hidden="1"/>
    <row r="120" spans="2:12">
      <c r="B120" s="175" t="s">
        <v>145</v>
      </c>
    </row>
  </sheetData>
  <mergeCells count="17">
    <mergeCell ref="H1:Q1"/>
    <mergeCell ref="A100:B100"/>
    <mergeCell ref="A107:Q107"/>
    <mergeCell ref="A2:T2"/>
    <mergeCell ref="A3:A5"/>
    <mergeCell ref="F115:L115"/>
    <mergeCell ref="B103:E103"/>
    <mergeCell ref="S3:T5"/>
    <mergeCell ref="A94:B94"/>
    <mergeCell ref="I4:K4"/>
    <mergeCell ref="F3:G4"/>
    <mergeCell ref="I3:R3"/>
    <mergeCell ref="H3:H5"/>
    <mergeCell ref="R4:R5"/>
    <mergeCell ref="O4:Q4"/>
    <mergeCell ref="L4:N4"/>
    <mergeCell ref="B3:B5"/>
  </mergeCells>
  <pageMargins left="0.78740157480314965" right="0" top="0.32" bottom="0.15748031496062992" header="0.28999999999999998" footer="0"/>
  <pageSetup paperSize="9" scale="85" orientation="landscape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образец</vt:lpstr>
      <vt:lpstr>ут.смета на 2017</vt:lpstr>
      <vt:lpstr>исп. см за 2017-на правление</vt:lpstr>
      <vt:lpstr>'исп. см за 2017-на правление'!Заголовки_для_печати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2018-05-17T08:55:52Z</dcterms:modified>
</cp:coreProperties>
</file>